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560" windowHeight="7155" activeTab="1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</sheets>
  <definedNames/>
  <calcPr fullCalcOnLoad="1"/>
</workbook>
</file>

<file path=xl/sharedStrings.xml><?xml version="1.0" encoding="utf-8"?>
<sst xmlns="http://schemas.openxmlformats.org/spreadsheetml/2006/main" count="174" uniqueCount="74">
  <si>
    <t>Test nr.</t>
  </si>
  <si>
    <t>Kons.nivå [kPa]</t>
  </si>
  <si>
    <t>Prøvevekt [g]</t>
  </si>
  <si>
    <t>Rel.fukt. [%]</t>
  </si>
  <si>
    <t>Kons.tid [s]</t>
  </si>
  <si>
    <t>Bruddstyrke [kPa]</t>
  </si>
  <si>
    <t>Middelverdi</t>
  </si>
  <si>
    <t>Standard avvik</t>
  </si>
  <si>
    <t>Gjennomsnittsverdier</t>
  </si>
  <si>
    <t>Rep.</t>
  </si>
  <si>
    <t>Syklus [kPa]</t>
  </si>
  <si>
    <t>Ant.sykl.</t>
  </si>
  <si>
    <t>Rel.fukt [%]</t>
  </si>
  <si>
    <t>Avvik fra ref. [%]</t>
  </si>
  <si>
    <t>Referanse</t>
  </si>
  <si>
    <t>Syklus 5kPa</t>
  </si>
  <si>
    <t>Standard avvik på styrketesten</t>
  </si>
  <si>
    <t>Ref</t>
  </si>
  <si>
    <t>Sykl. 5kPa</t>
  </si>
  <si>
    <t>Sykl. 20kPa</t>
  </si>
  <si>
    <t>Sykl. 50kPa</t>
  </si>
  <si>
    <t>Max bruddstyrke</t>
  </si>
  <si>
    <t>Syklus 20kPa</t>
  </si>
  <si>
    <t>Syklus 50kPa</t>
  </si>
  <si>
    <t>Referanse 2,4mm/min</t>
  </si>
  <si>
    <t>Kons. [kPa]</t>
  </si>
  <si>
    <t>P.vekt [g]</t>
  </si>
  <si>
    <t>Pos. [mm]</t>
  </si>
  <si>
    <t>h [mm]</t>
  </si>
  <si>
    <t>d [mm]</t>
  </si>
  <si>
    <t>V.[m^3]</t>
  </si>
  <si>
    <t>Rho,b [kg/m^3]</t>
  </si>
  <si>
    <t>R.kons. [kPa]</t>
  </si>
  <si>
    <t>Syklus 5kPa 2,4mm/min</t>
  </si>
  <si>
    <t>Syklus 20kPa 2,4mm/min</t>
  </si>
  <si>
    <t>Syklus 50kPa 2,4mm/min</t>
  </si>
  <si>
    <t>Gjennomsnittsverdier, bulktetthet [kg/m^3] 2,4mm/min</t>
  </si>
  <si>
    <t>K.trykk [kPa]</t>
  </si>
  <si>
    <t>Ref.</t>
  </si>
  <si>
    <t>Gjennomsnittsverdier, reellekonsolideringstrykk (R.kons.) [kPa] 2,4mm/min</t>
  </si>
  <si>
    <t>Standard avvik på konsolideringsprosessen</t>
  </si>
  <si>
    <t>Antall [-]</t>
  </si>
  <si>
    <t>Pr.v. område</t>
  </si>
  <si>
    <t>%-andel</t>
  </si>
  <si>
    <t>105-107</t>
  </si>
  <si>
    <t>108-110</t>
  </si>
  <si>
    <t>111-113</t>
  </si>
  <si>
    <t>114-116</t>
  </si>
  <si>
    <t>117-119</t>
  </si>
  <si>
    <t>120-122</t>
  </si>
  <si>
    <t>123-125</t>
  </si>
  <si>
    <t>126-128</t>
  </si>
  <si>
    <t>129-131</t>
  </si>
  <si>
    <t>132-134</t>
  </si>
  <si>
    <t>135-137</t>
  </si>
  <si>
    <t>Prøvevektfordeling for industrisementpulver</t>
  </si>
  <si>
    <t>Relativ fuktighet i luften på lab. under forsøk</t>
  </si>
  <si>
    <t>R.fukt. område</t>
  </si>
  <si>
    <t>Referansekurveverdier for industrisementpulver, stempelhastighet på 2,4 mm/min</t>
  </si>
  <si>
    <t>Syklisk konsolidering, stempelhastighet på 2,4 mm/min</t>
  </si>
  <si>
    <t>Syklisk styrketest</t>
  </si>
  <si>
    <t>Sykl.90%</t>
  </si>
  <si>
    <t>Sykl.65%</t>
  </si>
  <si>
    <t>Syklisk styrketest på kalksteinpulver, stempelhastighet på 2,4 mm/min</t>
  </si>
  <si>
    <t>Test.nr</t>
  </si>
  <si>
    <t>K.nivå [kPa]</t>
  </si>
  <si>
    <t>B.styrke ref. [kPa]</t>
  </si>
  <si>
    <t>Sykl.75%[kPa]</t>
  </si>
  <si>
    <t>R.fukt.[%]</t>
  </si>
  <si>
    <t>K.tid [s]</t>
  </si>
  <si>
    <t>B.styrke [kPa]</t>
  </si>
  <si>
    <t>Reel b.sykl. [kPa]</t>
  </si>
  <si>
    <t>Reel sykl. [%]</t>
  </si>
  <si>
    <t>Sykl.50%[kPa]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</si>
</sst>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.2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Referansekurve med stempelhast. 2,4 mm/min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Kons.20kPa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Ark1!$B$4:$B$8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Ark1!$G$4:$G$8</c:f>
              <c:numCache>
                <c:ptCount val="5"/>
                <c:pt idx="0">
                  <c:v>5.646</c:v>
                </c:pt>
                <c:pt idx="1">
                  <c:v>5.37</c:v>
                </c:pt>
                <c:pt idx="2">
                  <c:v>6.64</c:v>
                </c:pt>
                <c:pt idx="3">
                  <c:v>5.189</c:v>
                </c:pt>
                <c:pt idx="4">
                  <c:v>6.87</c:v>
                </c:pt>
              </c:numCache>
            </c:numRef>
          </c:yVal>
          <c:smooth val="0"/>
        </c:ser>
        <c:ser>
          <c:idx val="1"/>
          <c:order val="1"/>
          <c:tx>
            <c:v>Kons.50kPa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Ark1!$B$12:$B$16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xVal>
          <c:yVal>
            <c:numRef>
              <c:f>Ark1!$G$12:$G$16</c:f>
              <c:numCache>
                <c:ptCount val="5"/>
                <c:pt idx="0">
                  <c:v>11.259</c:v>
                </c:pt>
                <c:pt idx="1">
                  <c:v>13.181</c:v>
                </c:pt>
                <c:pt idx="2">
                  <c:v>13.799</c:v>
                </c:pt>
                <c:pt idx="3">
                  <c:v>13.632</c:v>
                </c:pt>
                <c:pt idx="4">
                  <c:v>12.968</c:v>
                </c:pt>
              </c:numCache>
            </c:numRef>
          </c:yVal>
          <c:smooth val="0"/>
        </c:ser>
        <c:ser>
          <c:idx val="2"/>
          <c:order val="2"/>
          <c:tx>
            <c:v>Kons.80kPa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Ark1!$B$20:$B$24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xVal>
          <c:yVal>
            <c:numRef>
              <c:f>Ark1!$G$20:$G$24</c:f>
              <c:numCache>
                <c:ptCount val="5"/>
                <c:pt idx="0">
                  <c:v>19.314</c:v>
                </c:pt>
                <c:pt idx="1">
                  <c:v>15.148</c:v>
                </c:pt>
                <c:pt idx="2">
                  <c:v>14.143</c:v>
                </c:pt>
                <c:pt idx="3">
                  <c:v>16.27</c:v>
                </c:pt>
                <c:pt idx="4">
                  <c:v>19.674</c:v>
                </c:pt>
              </c:numCache>
            </c:numRef>
          </c:yVal>
          <c:smooth val="0"/>
        </c:ser>
        <c:ser>
          <c:idx val="3"/>
          <c:order val="3"/>
          <c:tx>
            <c:v>Kons.150kPa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Ark1!$B$28:$B$32</c:f>
              <c:numCach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xVal>
          <c:yVal>
            <c:numRef>
              <c:f>Ark1!$G$28:$G$32</c:f>
              <c:numCache>
                <c:ptCount val="5"/>
                <c:pt idx="0">
                  <c:v>29.068</c:v>
                </c:pt>
                <c:pt idx="1">
                  <c:v>28.458</c:v>
                </c:pt>
                <c:pt idx="2">
                  <c:v>27.797</c:v>
                </c:pt>
                <c:pt idx="3">
                  <c:v>26.908</c:v>
                </c:pt>
                <c:pt idx="4">
                  <c:v>29.233</c:v>
                </c:pt>
              </c:numCache>
            </c:numRef>
          </c:yVal>
          <c:smooth val="0"/>
        </c:ser>
        <c:ser>
          <c:idx val="4"/>
          <c:order val="4"/>
          <c:tx>
            <c:v>Kons.300kPa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Ark1!$B$36:$B$40</c:f>
              <c:numCache>
                <c:ptCount val="5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</c:numCache>
            </c:numRef>
          </c:xVal>
          <c:yVal>
            <c:numRef>
              <c:f>Ark1!$G$36:$G$40</c:f>
              <c:numCache>
                <c:ptCount val="5"/>
                <c:pt idx="0">
                  <c:v>50.762</c:v>
                </c:pt>
                <c:pt idx="1">
                  <c:v>47.501</c:v>
                </c:pt>
                <c:pt idx="2">
                  <c:v>47.213</c:v>
                </c:pt>
                <c:pt idx="3">
                  <c:v>45.972</c:v>
                </c:pt>
                <c:pt idx="4">
                  <c:v>47.982</c:v>
                </c:pt>
              </c:numCache>
            </c:numRef>
          </c:yVal>
          <c:smooth val="0"/>
        </c:ser>
        <c:ser>
          <c:idx val="5"/>
          <c:order val="5"/>
          <c:tx>
            <c:v>middel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Ark3!$A$6:$A$10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Ark3!$B$6:$B$10</c:f>
              <c:numCache>
                <c:ptCount val="5"/>
                <c:pt idx="0">
                  <c:v>5.943</c:v>
                </c:pt>
                <c:pt idx="1">
                  <c:v>12.968</c:v>
                </c:pt>
                <c:pt idx="2">
                  <c:v>16.91</c:v>
                </c:pt>
                <c:pt idx="3">
                  <c:v>28.293</c:v>
                </c:pt>
                <c:pt idx="4">
                  <c:v>47.886</c:v>
                </c:pt>
              </c:numCache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crossBetween val="midCat"/>
        <c:dispUnits/>
      </c:val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Bruddstyrke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Ref.kurve vs. syklisk styrketest
(2,4 mm/min)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Ark3!$A$6:$A$10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Ark3!$B$6:$B$10</c:f>
              <c:numCache>
                <c:ptCount val="5"/>
                <c:pt idx="0">
                  <c:v>5.943</c:v>
                </c:pt>
                <c:pt idx="1">
                  <c:v>12.968</c:v>
                </c:pt>
                <c:pt idx="2">
                  <c:v>16.91</c:v>
                </c:pt>
                <c:pt idx="3">
                  <c:v>28.293</c:v>
                </c:pt>
                <c:pt idx="4">
                  <c:v>47.886</c:v>
                </c:pt>
              </c:numCache>
            </c:numRef>
          </c:yVal>
          <c:smooth val="0"/>
        </c:ser>
        <c:ser>
          <c:idx val="1"/>
          <c:order val="1"/>
          <c:tx>
            <c:v>ca.90%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Ark3!$A$40:$A$44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Ark3!$B$40:$B$44</c:f>
              <c:numCache>
                <c:ptCount val="5"/>
                <c:pt idx="0">
                  <c:v>6.459</c:v>
                </c:pt>
                <c:pt idx="1">
                  <c:v>12.795</c:v>
                </c:pt>
                <c:pt idx="2">
                  <c:v>19.942</c:v>
                </c:pt>
                <c:pt idx="3">
                  <c:v>30.904</c:v>
                </c:pt>
                <c:pt idx="4">
                  <c:v>48.913</c:v>
                </c:pt>
              </c:numCache>
            </c:numRef>
          </c:yVal>
          <c:smooth val="0"/>
        </c:ser>
        <c:ser>
          <c:idx val="2"/>
          <c:order val="2"/>
          <c:tx>
            <c:v>ca.65%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Ark3!$A$40:$A$44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Ark3!$C$40:$C$44</c:f>
              <c:numCache>
                <c:ptCount val="5"/>
                <c:pt idx="0">
                  <c:v>7.225</c:v>
                </c:pt>
                <c:pt idx="1">
                  <c:v>14.793</c:v>
                </c:pt>
                <c:pt idx="2">
                  <c:v>19.721</c:v>
                </c:pt>
                <c:pt idx="3">
                  <c:v>31.416</c:v>
                </c:pt>
                <c:pt idx="4">
                  <c:v>48.301</c:v>
                </c:pt>
              </c:numCache>
            </c:numRef>
          </c:yVal>
          <c:smooth val="0"/>
        </c:ser>
        <c:axId val="30918986"/>
        <c:axId val="9835419"/>
      </c:scatterChart>
      <c:val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crossBetween val="midCat"/>
        <c:dispUnits/>
      </c:val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Bruddstyrke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Syklisk styrketest ved 75% av midlere bruddstyrke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75 %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Ark7!$M$4:$M$18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Ark7!$N$4:$N$18</c:f>
              <c:numCache>
                <c:ptCount val="15"/>
                <c:pt idx="0">
                  <c:v>88.3</c:v>
                </c:pt>
                <c:pt idx="1">
                  <c:v>94.1</c:v>
                </c:pt>
                <c:pt idx="2">
                  <c:v>99.3</c:v>
                </c:pt>
                <c:pt idx="3">
                  <c:v>81.6</c:v>
                </c:pt>
                <c:pt idx="4">
                  <c:v>86.4</c:v>
                </c:pt>
                <c:pt idx="5">
                  <c:v>87.3</c:v>
                </c:pt>
                <c:pt idx="6">
                  <c:v>84.2</c:v>
                </c:pt>
                <c:pt idx="7">
                  <c:v>83.6</c:v>
                </c:pt>
                <c:pt idx="8">
                  <c:v>95</c:v>
                </c:pt>
                <c:pt idx="9">
                  <c:v>95.2</c:v>
                </c:pt>
                <c:pt idx="10">
                  <c:v>91.2</c:v>
                </c:pt>
                <c:pt idx="11">
                  <c:v>84.1</c:v>
                </c:pt>
                <c:pt idx="12">
                  <c:v>85.3</c:v>
                </c:pt>
                <c:pt idx="13">
                  <c:v>92.7</c:v>
                </c:pt>
                <c:pt idx="14">
                  <c:v>86.4</c:v>
                </c:pt>
              </c:numCache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Test nr.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Avvik fra ønsket 75% av midlere bruddstyrke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Syklisk styrketest ved 50% av midlere bruddstyrke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50 %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Ark7!$M$22:$M$36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Ark7!$N$22:$N$36</c:f>
              <c:numCache>
                <c:ptCount val="15"/>
                <c:pt idx="0">
                  <c:v>74.9</c:v>
                </c:pt>
                <c:pt idx="1">
                  <c:v>63.7</c:v>
                </c:pt>
                <c:pt idx="2">
                  <c:v>63.2</c:v>
                </c:pt>
                <c:pt idx="3">
                  <c:v>65.4</c:v>
                </c:pt>
                <c:pt idx="4">
                  <c:v>60.8</c:v>
                </c:pt>
                <c:pt idx="5">
                  <c:v>58.7</c:v>
                </c:pt>
                <c:pt idx="6">
                  <c:v>68.7</c:v>
                </c:pt>
                <c:pt idx="7">
                  <c:v>64.2</c:v>
                </c:pt>
                <c:pt idx="8">
                  <c:v>69.2</c:v>
                </c:pt>
                <c:pt idx="9">
                  <c:v>65.4</c:v>
                </c:pt>
                <c:pt idx="10">
                  <c:v>66.3</c:v>
                </c:pt>
                <c:pt idx="11">
                  <c:v>64.1</c:v>
                </c:pt>
                <c:pt idx="12">
                  <c:v>61.9</c:v>
                </c:pt>
                <c:pt idx="13">
                  <c:v>65</c:v>
                </c:pt>
                <c:pt idx="14">
                  <c:v>61.3</c:v>
                </c:pt>
              </c:numCache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Test nr.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Avvik fra ønsket 50% av midlere bruddstyrke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Ref.kurve  vs. syklisk kons. (2,4 mm/min)
(middelverdier)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Ark3!$A$6:$A$10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Ark3!$B$6:$B$10</c:f>
              <c:numCache>
                <c:ptCount val="5"/>
                <c:pt idx="0">
                  <c:v>5.943</c:v>
                </c:pt>
                <c:pt idx="1">
                  <c:v>12.968</c:v>
                </c:pt>
                <c:pt idx="2">
                  <c:v>16.91</c:v>
                </c:pt>
                <c:pt idx="3">
                  <c:v>28.293</c:v>
                </c:pt>
                <c:pt idx="4">
                  <c:v>47.886</c:v>
                </c:pt>
              </c:numCache>
            </c:numRef>
          </c:yVal>
          <c:smooth val="0"/>
        </c:ser>
        <c:ser>
          <c:idx val="1"/>
          <c:order val="1"/>
          <c:tx>
            <c:v>Sykl.5kPa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numRef>
              <c:f>Ark3!$A$14:$A$18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Ark3!$B$14:$B$18</c:f>
              <c:numCache>
                <c:ptCount val="5"/>
                <c:pt idx="0">
                  <c:v>6.15</c:v>
                </c:pt>
                <c:pt idx="1">
                  <c:v>12.77</c:v>
                </c:pt>
                <c:pt idx="2">
                  <c:v>17.61</c:v>
                </c:pt>
                <c:pt idx="3">
                  <c:v>28.01</c:v>
                </c:pt>
                <c:pt idx="4">
                  <c:v>39.3</c:v>
                </c:pt>
              </c:numCache>
            </c:numRef>
          </c:yVal>
          <c:smooth val="0"/>
        </c:ser>
        <c:ser>
          <c:idx val="2"/>
          <c:order val="2"/>
          <c:tx>
            <c:v>Sykl.50kPa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  <a:prstDash val="dashDot"/>
              </a:ln>
            </c:spPr>
            <c:trendlineType val="power"/>
            <c:dispEq val="0"/>
            <c:dispRSqr val="0"/>
          </c:trendline>
          <c:xVal>
            <c:numRef>
              <c:f>Ark3!$A$30:$A$33</c:f>
              <c:numCache>
                <c:ptCount val="4"/>
                <c:pt idx="0">
                  <c:v>50</c:v>
                </c:pt>
                <c:pt idx="1">
                  <c:v>80</c:v>
                </c:pt>
                <c:pt idx="2">
                  <c:v>150</c:v>
                </c:pt>
                <c:pt idx="3">
                  <c:v>300</c:v>
                </c:pt>
              </c:numCache>
            </c:numRef>
          </c:xVal>
          <c:yVal>
            <c:numRef>
              <c:f>Ark3!$B$30:$B$33</c:f>
              <c:numCache>
                <c:ptCount val="4"/>
                <c:pt idx="0">
                  <c:v>12.98</c:v>
                </c:pt>
                <c:pt idx="1">
                  <c:v>17.9</c:v>
                </c:pt>
                <c:pt idx="2">
                  <c:v>25.3</c:v>
                </c:pt>
                <c:pt idx="3">
                  <c:v>39.51</c:v>
                </c:pt>
              </c:numCache>
            </c:numRef>
          </c:yVal>
          <c:smooth val="0"/>
        </c:ser>
        <c:ser>
          <c:idx val="3"/>
          <c:order val="3"/>
          <c:tx>
            <c:v>Sykl.20kPa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power"/>
            <c:dispEq val="0"/>
            <c:dispRSqr val="0"/>
          </c:trendline>
          <c:xVal>
            <c:numRef>
              <c:f>Ark3!$A$22:$A$26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Ark3!$B$22:$B$26</c:f>
              <c:numCache>
                <c:ptCount val="5"/>
                <c:pt idx="0">
                  <c:v>6.46</c:v>
                </c:pt>
                <c:pt idx="1">
                  <c:v>12.78</c:v>
                </c:pt>
                <c:pt idx="2">
                  <c:v>17.18</c:v>
                </c:pt>
                <c:pt idx="3">
                  <c:v>27.82</c:v>
                </c:pt>
                <c:pt idx="4">
                  <c:v>38.77</c:v>
                </c:pt>
              </c:numCache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crossBetween val="midCat"/>
        <c:dispUnits/>
      </c:val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Bruddstyrke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Ref.kurve vs. syklisk kons. (2,4 mm/min)
(max.verdier)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Ark3!$D$14:$D$18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Ark3!$E$14:$E$18</c:f>
              <c:numCache>
                <c:ptCount val="5"/>
                <c:pt idx="0">
                  <c:v>6.87</c:v>
                </c:pt>
                <c:pt idx="1">
                  <c:v>13.799</c:v>
                </c:pt>
                <c:pt idx="2">
                  <c:v>19.674</c:v>
                </c:pt>
                <c:pt idx="3">
                  <c:v>29.233</c:v>
                </c:pt>
                <c:pt idx="4">
                  <c:v>50.762</c:v>
                </c:pt>
              </c:numCache>
            </c:numRef>
          </c:yVal>
          <c:smooth val="0"/>
        </c:ser>
        <c:ser>
          <c:idx val="1"/>
          <c:order val="1"/>
          <c:tx>
            <c:v>Sykl.5kPa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numRef>
              <c:f>Ark3!$D$14:$D$18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Ark3!$F$14:$F$18</c:f>
              <c:numCache>
                <c:ptCount val="5"/>
                <c:pt idx="0">
                  <c:v>6.677</c:v>
                </c:pt>
                <c:pt idx="1">
                  <c:v>13.158</c:v>
                </c:pt>
                <c:pt idx="2">
                  <c:v>18.577</c:v>
                </c:pt>
                <c:pt idx="3">
                  <c:v>29.167</c:v>
                </c:pt>
                <c:pt idx="4">
                  <c:v>46.133</c:v>
                </c:pt>
              </c:numCache>
            </c:numRef>
          </c:yVal>
          <c:smooth val="0"/>
        </c:ser>
        <c:ser>
          <c:idx val="2"/>
          <c:order val="2"/>
          <c:tx>
            <c:v>Sykl.50kPa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  <a:prstDash val="dashDot"/>
              </a:ln>
            </c:spPr>
            <c:trendlineType val="power"/>
            <c:dispEq val="0"/>
            <c:dispRSqr val="0"/>
          </c:trendline>
          <c:xVal>
            <c:numRef>
              <c:f>Ark3!$D$15:$D$18</c:f>
              <c:numCache>
                <c:ptCount val="4"/>
                <c:pt idx="0">
                  <c:v>50</c:v>
                </c:pt>
                <c:pt idx="1">
                  <c:v>80</c:v>
                </c:pt>
                <c:pt idx="2">
                  <c:v>150</c:v>
                </c:pt>
                <c:pt idx="3">
                  <c:v>300</c:v>
                </c:pt>
              </c:numCache>
            </c:numRef>
          </c:xVal>
          <c:yVal>
            <c:numRef>
              <c:f>Ark3!$H$15:$H$18</c:f>
              <c:numCache>
                <c:ptCount val="4"/>
                <c:pt idx="0">
                  <c:v>13.22</c:v>
                </c:pt>
                <c:pt idx="1">
                  <c:v>18.359</c:v>
                </c:pt>
                <c:pt idx="2">
                  <c:v>26.982</c:v>
                </c:pt>
                <c:pt idx="3">
                  <c:v>43.113</c:v>
                </c:pt>
              </c:numCache>
            </c:numRef>
          </c:yVal>
          <c:smooth val="0"/>
        </c:ser>
        <c:ser>
          <c:idx val="3"/>
          <c:order val="3"/>
          <c:tx>
            <c:v>Sykl.20kPa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power"/>
            <c:dispEq val="0"/>
            <c:dispRSqr val="0"/>
          </c:trendline>
          <c:xVal>
            <c:numRef>
              <c:f>Ark3!$D$14:$D$18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xVal>
          <c:yVal>
            <c:numRef>
              <c:f>Ark3!$G$14:$G$18</c:f>
              <c:numCache>
                <c:ptCount val="5"/>
                <c:pt idx="0">
                  <c:v>6.612</c:v>
                </c:pt>
                <c:pt idx="1">
                  <c:v>13.394</c:v>
                </c:pt>
                <c:pt idx="2">
                  <c:v>18.072</c:v>
                </c:pt>
                <c:pt idx="3">
                  <c:v>28.991</c:v>
                </c:pt>
                <c:pt idx="4">
                  <c:v>42.852</c:v>
                </c:pt>
              </c:numCache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crossBetween val="midCat"/>
        <c:dispUnits/>
      </c:val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Bruddstyrke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Bulktetthet vs. kons.trykk, stempelhast. på 2,4 mm/min
(middelverdier)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Ark5!$K$16:$K$20</c:f>
              <c:numCache>
                <c:ptCount val="5"/>
                <c:pt idx="0">
                  <c:v>20.0636</c:v>
                </c:pt>
                <c:pt idx="1">
                  <c:v>50.1518</c:v>
                </c:pt>
                <c:pt idx="2">
                  <c:v>80.3494</c:v>
                </c:pt>
                <c:pt idx="3">
                  <c:v>150.2708</c:v>
                </c:pt>
                <c:pt idx="4">
                  <c:v>300.678</c:v>
                </c:pt>
              </c:numCache>
            </c:numRef>
          </c:xVal>
          <c:yVal>
            <c:numRef>
              <c:f>Ark5!$K$7:$K$11</c:f>
              <c:numCache>
                <c:ptCount val="5"/>
                <c:pt idx="0">
                  <c:v>1270.0719624612925</c:v>
                </c:pt>
                <c:pt idx="1">
                  <c:v>1367.144351693356</c:v>
                </c:pt>
                <c:pt idx="2">
                  <c:v>1407.957697059339</c:v>
                </c:pt>
                <c:pt idx="3">
                  <c:v>1468.646964136456</c:v>
                </c:pt>
                <c:pt idx="4">
                  <c:v>1535.73420118242</c:v>
                </c:pt>
              </c:numCache>
            </c:numRef>
          </c:yVal>
          <c:smooth val="0"/>
        </c:ser>
        <c:ser>
          <c:idx val="1"/>
          <c:order val="1"/>
          <c:tx>
            <c:v>Sykl.5kPa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Ark5!$L$16:$L$20</c:f>
              <c:numCache>
                <c:ptCount val="5"/>
                <c:pt idx="0">
                  <c:v>20.206200000000003</c:v>
                </c:pt>
                <c:pt idx="1">
                  <c:v>50.3098</c:v>
                </c:pt>
                <c:pt idx="2">
                  <c:v>80.643</c:v>
                </c:pt>
                <c:pt idx="3">
                  <c:v>151.2384</c:v>
                </c:pt>
                <c:pt idx="4">
                  <c:v>301.9832</c:v>
                </c:pt>
              </c:numCache>
            </c:numRef>
          </c:xVal>
          <c:yVal>
            <c:numRef>
              <c:f>Ark5!$L$7:$L$11</c:f>
              <c:numCache>
                <c:ptCount val="5"/>
                <c:pt idx="0">
                  <c:v>1287.075095061005</c:v>
                </c:pt>
                <c:pt idx="1">
                  <c:v>1420.8141254406614</c:v>
                </c:pt>
                <c:pt idx="2">
                  <c:v>1441.9545855316971</c:v>
                </c:pt>
                <c:pt idx="3">
                  <c:v>1500.7454345518313</c:v>
                </c:pt>
                <c:pt idx="4">
                  <c:v>1582.737928885459</c:v>
                </c:pt>
              </c:numCache>
            </c:numRef>
          </c:yVal>
          <c:smooth val="0"/>
        </c:ser>
        <c:ser>
          <c:idx val="2"/>
          <c:order val="2"/>
          <c:tx>
            <c:v>Sykl.50kPa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Ark5!$N$17:$N$20</c:f>
              <c:numCache>
                <c:ptCount val="4"/>
                <c:pt idx="0">
                  <c:v>50.254400000000004</c:v>
                </c:pt>
                <c:pt idx="1">
                  <c:v>80.71119999999999</c:v>
                </c:pt>
                <c:pt idx="2">
                  <c:v>151.42919999999998</c:v>
                </c:pt>
                <c:pt idx="3">
                  <c:v>301.8084</c:v>
                </c:pt>
              </c:numCache>
            </c:numRef>
          </c:xVal>
          <c:yVal>
            <c:numRef>
              <c:f>Ark5!$N$8:$N$11</c:f>
              <c:numCache>
                <c:ptCount val="4"/>
                <c:pt idx="0">
                  <c:v>1397.7573236981457</c:v>
                </c:pt>
                <c:pt idx="1">
                  <c:v>1442.675349260265</c:v>
                </c:pt>
                <c:pt idx="2">
                  <c:v>1512.2233232830577</c:v>
                </c:pt>
                <c:pt idx="3">
                  <c:v>1576.7935063681355</c:v>
                </c:pt>
              </c:numCache>
            </c:numRef>
          </c:yVal>
          <c:smooth val="0"/>
        </c:ser>
        <c:ser>
          <c:idx val="3"/>
          <c:order val="3"/>
          <c:tx>
            <c:v>Sykl.20kPa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Ark5!$M$16:$M$20</c:f>
              <c:numCache>
                <c:ptCount val="5"/>
                <c:pt idx="0">
                  <c:v>20.1484</c:v>
                </c:pt>
                <c:pt idx="1">
                  <c:v>50.352</c:v>
                </c:pt>
                <c:pt idx="2">
                  <c:v>80.439</c:v>
                </c:pt>
                <c:pt idx="3">
                  <c:v>150.9604</c:v>
                </c:pt>
                <c:pt idx="4">
                  <c:v>301.58419999999995</c:v>
                </c:pt>
              </c:numCache>
            </c:numRef>
          </c:xVal>
          <c:yVal>
            <c:numRef>
              <c:f>Ark5!$M$7:$M$11</c:f>
              <c:numCache>
                <c:ptCount val="5"/>
                <c:pt idx="0">
                  <c:v>1318.714028909814</c:v>
                </c:pt>
                <c:pt idx="1">
                  <c:v>1414.0357122177302</c:v>
                </c:pt>
                <c:pt idx="2">
                  <c:v>1464.0402697874174</c:v>
                </c:pt>
                <c:pt idx="3">
                  <c:v>1534.4078229607544</c:v>
                </c:pt>
                <c:pt idx="4">
                  <c:v>1612.0477120405928</c:v>
                </c:pt>
              </c:numCache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crossBetween val="midCat"/>
        <c:dispUnits/>
      </c:valAx>
      <c:valAx>
        <c:axId val="1114463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Bulktetthet (rho,b) [kg/m^3]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Bruddstyrke vs. bulktetthet, stempelhast. på 8 mm/min
(middelverdier)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Ark5!$K$7:$K$11</c:f>
              <c:numCache>
                <c:ptCount val="5"/>
                <c:pt idx="0">
                  <c:v>1270.0719624612925</c:v>
                </c:pt>
                <c:pt idx="1">
                  <c:v>1367.144351693356</c:v>
                </c:pt>
                <c:pt idx="2">
                  <c:v>1407.957697059339</c:v>
                </c:pt>
                <c:pt idx="3">
                  <c:v>1468.646964136456</c:v>
                </c:pt>
                <c:pt idx="4">
                  <c:v>1535.73420118242</c:v>
                </c:pt>
              </c:numCache>
            </c:numRef>
          </c:xVal>
          <c:yVal>
            <c:numRef>
              <c:f>Ark3!$B$6:$B$10</c:f>
              <c:numCache>
                <c:ptCount val="5"/>
                <c:pt idx="0">
                  <c:v>5.943</c:v>
                </c:pt>
                <c:pt idx="1">
                  <c:v>12.968</c:v>
                </c:pt>
                <c:pt idx="2">
                  <c:v>16.91</c:v>
                </c:pt>
                <c:pt idx="3">
                  <c:v>28.293</c:v>
                </c:pt>
                <c:pt idx="4">
                  <c:v>47.886</c:v>
                </c:pt>
              </c:numCache>
            </c:numRef>
          </c:yVal>
          <c:smooth val="0"/>
        </c:ser>
        <c:ser>
          <c:idx val="1"/>
          <c:order val="1"/>
          <c:tx>
            <c:v>Sykl.5kPa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Ark5!$L$7:$L$11</c:f>
              <c:numCache>
                <c:ptCount val="5"/>
                <c:pt idx="0">
                  <c:v>1287.075095061005</c:v>
                </c:pt>
                <c:pt idx="1">
                  <c:v>1420.8141254406614</c:v>
                </c:pt>
                <c:pt idx="2">
                  <c:v>1441.9545855316971</c:v>
                </c:pt>
                <c:pt idx="3">
                  <c:v>1500.7454345518313</c:v>
                </c:pt>
                <c:pt idx="4">
                  <c:v>1582.737928885459</c:v>
                </c:pt>
              </c:numCache>
            </c:numRef>
          </c:xVal>
          <c:yVal>
            <c:numRef>
              <c:f>Ark3!$B$14:$B$18</c:f>
              <c:numCache>
                <c:ptCount val="5"/>
                <c:pt idx="0">
                  <c:v>6.15</c:v>
                </c:pt>
                <c:pt idx="1">
                  <c:v>12.77</c:v>
                </c:pt>
                <c:pt idx="2">
                  <c:v>17.61</c:v>
                </c:pt>
                <c:pt idx="3">
                  <c:v>28.01</c:v>
                </c:pt>
                <c:pt idx="4">
                  <c:v>39.3</c:v>
                </c:pt>
              </c:numCache>
            </c:numRef>
          </c:yVal>
          <c:smooth val="0"/>
        </c:ser>
        <c:ser>
          <c:idx val="2"/>
          <c:order val="2"/>
          <c:tx>
            <c:v>Sykl.50kPa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Ark5!$N$8:$N$11</c:f>
              <c:numCache>
                <c:ptCount val="4"/>
                <c:pt idx="0">
                  <c:v>1397.7573236981457</c:v>
                </c:pt>
                <c:pt idx="1">
                  <c:v>1442.675349260265</c:v>
                </c:pt>
                <c:pt idx="2">
                  <c:v>1512.2233232830577</c:v>
                </c:pt>
                <c:pt idx="3">
                  <c:v>1576.7935063681355</c:v>
                </c:pt>
              </c:numCache>
            </c:numRef>
          </c:xVal>
          <c:yVal>
            <c:numRef>
              <c:f>Ark3!$B$30:$B$33</c:f>
              <c:numCache>
                <c:ptCount val="4"/>
                <c:pt idx="0">
                  <c:v>12.98</c:v>
                </c:pt>
                <c:pt idx="1">
                  <c:v>17.9</c:v>
                </c:pt>
                <c:pt idx="2">
                  <c:v>25.3</c:v>
                </c:pt>
                <c:pt idx="3">
                  <c:v>39.51</c:v>
                </c:pt>
              </c:numCache>
            </c:numRef>
          </c:yVal>
          <c:smooth val="0"/>
        </c:ser>
        <c:ser>
          <c:idx val="3"/>
          <c:order val="3"/>
          <c:tx>
            <c:v>Sykl.20kPa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exp"/>
            <c:dispEq val="0"/>
            <c:dispRSqr val="0"/>
          </c:trendline>
          <c:xVal>
            <c:numRef>
              <c:f>Ark5!$M$7:$M$11</c:f>
              <c:numCache>
                <c:ptCount val="5"/>
                <c:pt idx="0">
                  <c:v>1318.714028909814</c:v>
                </c:pt>
                <c:pt idx="1">
                  <c:v>1414.0357122177302</c:v>
                </c:pt>
                <c:pt idx="2">
                  <c:v>1464.0402697874174</c:v>
                </c:pt>
                <c:pt idx="3">
                  <c:v>1534.4078229607544</c:v>
                </c:pt>
                <c:pt idx="4">
                  <c:v>1612.0477120405928</c:v>
                </c:pt>
              </c:numCache>
            </c:numRef>
          </c:xVal>
          <c:yVal>
            <c:numRef>
              <c:f>Ark3!$B$22:$B$26</c:f>
              <c:numCache>
                <c:ptCount val="5"/>
                <c:pt idx="0">
                  <c:v>6.46</c:v>
                </c:pt>
                <c:pt idx="1">
                  <c:v>12.78</c:v>
                </c:pt>
                <c:pt idx="2">
                  <c:v>17.18</c:v>
                </c:pt>
                <c:pt idx="3">
                  <c:v>27.82</c:v>
                </c:pt>
                <c:pt idx="4">
                  <c:v>38.77</c:v>
                </c:pt>
              </c:numCache>
            </c:numRef>
          </c:yVal>
          <c:smooth val="0"/>
        </c:ser>
        <c:axId val="10030168"/>
        <c:axId val="23162649"/>
      </c:scatterChart>
      <c:valAx>
        <c:axId val="10030168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Bulktetthet (rho,b) [kg/m^3]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</c:val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Bruddstyrje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Standard avvik under styrketest,
stempelhast. ved 2,4 mm/min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Ark3!$D$6:$D$10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cat>
          <c:val>
            <c:numRef>
              <c:f>Ark3!$E$6:$E$10</c:f>
              <c:numCache>
                <c:ptCount val="5"/>
                <c:pt idx="0">
                  <c:v>0.76</c:v>
                </c:pt>
                <c:pt idx="1">
                  <c:v>1.01</c:v>
                </c:pt>
                <c:pt idx="2">
                  <c:v>2.48</c:v>
                </c:pt>
                <c:pt idx="3">
                  <c:v>0.96</c:v>
                </c:pt>
                <c:pt idx="4">
                  <c:v>1.77</c:v>
                </c:pt>
              </c:numCache>
            </c:numRef>
          </c:val>
        </c:ser>
        <c:ser>
          <c:idx val="1"/>
          <c:order val="1"/>
          <c:tx>
            <c:v>Sykl.5kPa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Ark3!$D$6:$D$10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cat>
          <c:val>
            <c:numRef>
              <c:f>Ark3!$F$6:$F$10</c:f>
              <c:numCache>
                <c:ptCount val="5"/>
                <c:pt idx="0">
                  <c:v>0.62</c:v>
                </c:pt>
                <c:pt idx="1">
                  <c:v>0.46</c:v>
                </c:pt>
                <c:pt idx="2">
                  <c:v>0.96</c:v>
                </c:pt>
                <c:pt idx="3">
                  <c:v>1.08</c:v>
                </c:pt>
                <c:pt idx="4">
                  <c:v>6.16</c:v>
                </c:pt>
              </c:numCache>
            </c:numRef>
          </c:val>
        </c:ser>
        <c:ser>
          <c:idx val="3"/>
          <c:order val="2"/>
          <c:tx>
            <c:v>Sykl.20kPa</c:v>
          </c:tx>
          <c:spPr>
            <a:solidFill>
              <a:srgbClr val="FFFFCC"/>
            </a:solidFill>
            <a:ln w="25400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Ark3!$D$6:$D$10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cat>
          <c:val>
            <c:numRef>
              <c:f>Ark3!$G$6:$G$10</c:f>
              <c:numCache>
                <c:ptCount val="5"/>
                <c:pt idx="0">
                  <c:v>0.14</c:v>
                </c:pt>
                <c:pt idx="1">
                  <c:v>0.61</c:v>
                </c:pt>
                <c:pt idx="2">
                  <c:v>0.8</c:v>
                </c:pt>
                <c:pt idx="3">
                  <c:v>0.84</c:v>
                </c:pt>
                <c:pt idx="4">
                  <c:v>2.54</c:v>
                </c:pt>
              </c:numCache>
            </c:numRef>
          </c:val>
        </c:ser>
        <c:ser>
          <c:idx val="2"/>
          <c:order val="3"/>
          <c:tx>
            <c:v>Sykl.50kPa</c:v>
          </c:tx>
          <c:spPr>
            <a:solidFill>
              <a:srgbClr val="CC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Ark3!$D$6:$D$10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cat>
          <c:val>
            <c:numRef>
              <c:f>Ark3!$H$6:$H$10</c:f>
              <c:numCache>
                <c:ptCount val="5"/>
                <c:pt idx="1">
                  <c:v>0.26</c:v>
                </c:pt>
                <c:pt idx="2">
                  <c:v>0.44</c:v>
                </c:pt>
                <c:pt idx="3">
                  <c:v>1.18</c:v>
                </c:pt>
                <c:pt idx="4">
                  <c:v>3.07</c:v>
                </c:pt>
              </c:numCache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Standard avvik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Standard avvik under konsolidering
stempelhast. ved 2,4mm/min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Ark5!$J$25:$J$29</c:f>
              <c:numCache>
                <c:ptCount val="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150</c:v>
                </c:pt>
                <c:pt idx="4">
                  <c:v>300</c:v>
                </c:pt>
              </c:numCache>
            </c:numRef>
          </c:cat>
          <c:val>
            <c:numRef>
              <c:f>Ark5!$K$25:$K$29</c:f>
              <c:numCache>
                <c:ptCount val="5"/>
                <c:pt idx="0">
                  <c:v>0.079015821200567</c:v>
                </c:pt>
                <c:pt idx="1">
                  <c:v>0.18539350042544658</c:v>
                </c:pt>
                <c:pt idx="2">
                  <c:v>0.4601861036580721</c:v>
                </c:pt>
                <c:pt idx="3">
                  <c:v>0.31127560135674226</c:v>
                </c:pt>
                <c:pt idx="4">
                  <c:v>0.8346097890631136</c:v>
                </c:pt>
              </c:numCache>
            </c:numRef>
          </c:val>
        </c:ser>
        <c:ser>
          <c:idx val="1"/>
          <c:order val="1"/>
          <c:tx>
            <c:v>Sykl.5kPa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Ark5!$L$25:$L$29</c:f>
              <c:numCache>
                <c:ptCount val="5"/>
                <c:pt idx="0">
                  <c:v>0.24326785648745267</c:v>
                </c:pt>
                <c:pt idx="1">
                  <c:v>0.36659343965761293</c:v>
                </c:pt>
                <c:pt idx="2">
                  <c:v>0.8771064644614123</c:v>
                </c:pt>
                <c:pt idx="3">
                  <c:v>1.4640223700476653</c:v>
                </c:pt>
                <c:pt idx="4">
                  <c:v>2.2697700324041508</c:v>
                </c:pt>
              </c:numCache>
            </c:numRef>
          </c:val>
        </c:ser>
        <c:ser>
          <c:idx val="2"/>
          <c:order val="2"/>
          <c:tx>
            <c:v>Sykl.20kPa</c:v>
          </c:tx>
          <c:spPr>
            <a:ln w="25400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Ark5!$M$25:$M$29</c:f>
              <c:numCache>
                <c:ptCount val="5"/>
                <c:pt idx="0">
                  <c:v>0.2296236050583649</c:v>
                </c:pt>
                <c:pt idx="1">
                  <c:v>0.43600630729382833</c:v>
                </c:pt>
                <c:pt idx="2">
                  <c:v>0.5545752879456444</c:v>
                </c:pt>
                <c:pt idx="3">
                  <c:v>1.3416186119758446</c:v>
                </c:pt>
                <c:pt idx="4">
                  <c:v>1.8467773958980551</c:v>
                </c:pt>
              </c:numCache>
            </c:numRef>
          </c:val>
        </c:ser>
        <c:ser>
          <c:idx val="3"/>
          <c:order val="3"/>
          <c:tx>
            <c:v>Sykl.50kPa</c:v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Ark5!$N$25:$N$29</c:f>
              <c:numCache>
                <c:ptCount val="5"/>
                <c:pt idx="1">
                  <c:v>0.4676943446311939</c:v>
                </c:pt>
                <c:pt idx="2">
                  <c:v>0.8595341761675298</c:v>
                </c:pt>
                <c:pt idx="3">
                  <c:v>1.7236291654529388</c:v>
                </c:pt>
                <c:pt idx="4">
                  <c:v>2.1162059209821633</c:v>
                </c:pt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Konsolideringstrykk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Standard avvik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Prøvevektsfordeling av industrisement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prøvevektsfordeling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Ark6!$C$4:$C$14</c:f>
              <c:strCache>
                <c:ptCount val="11"/>
                <c:pt idx="0">
                  <c:v>105-107</c:v>
                </c:pt>
                <c:pt idx="1">
                  <c:v>108-110</c:v>
                </c:pt>
                <c:pt idx="2">
                  <c:v>111-113</c:v>
                </c:pt>
                <c:pt idx="3">
                  <c:v>114-116</c:v>
                </c:pt>
                <c:pt idx="4">
                  <c:v>117-119</c:v>
                </c:pt>
                <c:pt idx="5">
                  <c:v>120-122</c:v>
                </c:pt>
                <c:pt idx="6">
                  <c:v>123-125</c:v>
                </c:pt>
                <c:pt idx="7">
                  <c:v>126-128</c:v>
                </c:pt>
                <c:pt idx="8">
                  <c:v>129-131</c:v>
                </c:pt>
                <c:pt idx="9">
                  <c:v>132-134</c:v>
                </c:pt>
                <c:pt idx="10">
                  <c:v>135-137</c:v>
                </c:pt>
              </c:strCache>
            </c:strRef>
          </c:cat>
          <c:val>
            <c:numRef>
              <c:f>Ark6!$E$4:$E$14</c:f>
              <c:numCache>
                <c:ptCount val="11"/>
                <c:pt idx="0">
                  <c:v>0.8130081300813009</c:v>
                </c:pt>
                <c:pt idx="1">
                  <c:v>1.6260162601626018</c:v>
                </c:pt>
                <c:pt idx="2">
                  <c:v>4.878048780487805</c:v>
                </c:pt>
                <c:pt idx="3">
                  <c:v>2.4390243902439024</c:v>
                </c:pt>
                <c:pt idx="4">
                  <c:v>6.504065040650407</c:v>
                </c:pt>
                <c:pt idx="5">
                  <c:v>15.447154471544716</c:v>
                </c:pt>
                <c:pt idx="6">
                  <c:v>14.634146341463413</c:v>
                </c:pt>
                <c:pt idx="7">
                  <c:v>25.203252032520325</c:v>
                </c:pt>
                <c:pt idx="8">
                  <c:v>16.260162601626014</c:v>
                </c:pt>
                <c:pt idx="9">
                  <c:v>11.38211382113821</c:v>
                </c:pt>
                <c:pt idx="10">
                  <c:v>0.8130081300813009</c:v>
                </c:pt>
              </c:numCache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Prøvevektsgrupper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Prosentvis andel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Fordeling av rel.fukt. i luften på lab. under forsøk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Fuktighetsfordeling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Ark6!$J$4:$J$26</c:f>
              <c:numCache>
                <c:ptCount val="2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</c:numCache>
            </c:numRef>
          </c:cat>
          <c:val>
            <c:numRef>
              <c:f>Ark6!$L$4:$L$26</c:f>
              <c:numCache>
                <c:ptCount val="23"/>
                <c:pt idx="0">
                  <c:v>4.8</c:v>
                </c:pt>
                <c:pt idx="1">
                  <c:v>8.799999999999999</c:v>
                </c:pt>
                <c:pt idx="2">
                  <c:v>13.600000000000001</c:v>
                </c:pt>
                <c:pt idx="3">
                  <c:v>16.8</c:v>
                </c:pt>
                <c:pt idx="4">
                  <c:v>7.199999999999999</c:v>
                </c:pt>
                <c:pt idx="5">
                  <c:v>16</c:v>
                </c:pt>
                <c:pt idx="6">
                  <c:v>4</c:v>
                </c:pt>
                <c:pt idx="7">
                  <c:v>7.199999999999999</c:v>
                </c:pt>
                <c:pt idx="8">
                  <c:v>2.4</c:v>
                </c:pt>
                <c:pt idx="9">
                  <c:v>1.6</c:v>
                </c:pt>
                <c:pt idx="10">
                  <c:v>5.6000000000000005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</c:v>
                </c:pt>
                <c:pt idx="20">
                  <c:v>0.8</c:v>
                </c:pt>
                <c:pt idx="21">
                  <c:v>6.4</c:v>
                </c:pt>
                <c:pt idx="22">
                  <c:v>4</c:v>
                </c:pt>
              </c:numCache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Rel.fukt.gruppe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Prosentvis andel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0.27825</cdr:y>
    </cdr:from>
    <cdr:to>
      <cdr:x>0.91425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1476375"/>
          <a:ext cx="333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Ref</a:t>
          </a:r>
        </a:p>
      </cdr:txBody>
    </cdr:sp>
  </cdr:relSizeAnchor>
  <cdr:relSizeAnchor xmlns:cdr="http://schemas.openxmlformats.org/drawingml/2006/chartDrawing">
    <cdr:from>
      <cdr:x>0.85275</cdr:x>
      <cdr:y>0.30925</cdr:y>
    </cdr:from>
    <cdr:to>
      <cdr:x>0.941</cdr:x>
      <cdr:y>0.348</cdr:y>
    </cdr:to>
    <cdr:sp>
      <cdr:nvSpPr>
        <cdr:cNvPr id="2" name="TextBox 2"/>
        <cdr:cNvSpPr txBox="1">
          <a:spLocks noChangeArrowheads="1"/>
        </cdr:cNvSpPr>
      </cdr:nvSpPr>
      <cdr:spPr>
        <a:xfrm>
          <a:off x="5324475" y="163830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Sykl.5kPa</a:t>
          </a:r>
        </a:p>
      </cdr:txBody>
    </cdr:sp>
  </cdr:relSizeAnchor>
  <cdr:relSizeAnchor xmlns:cdr="http://schemas.openxmlformats.org/drawingml/2006/chartDrawing">
    <cdr:from>
      <cdr:x>0.85275</cdr:x>
      <cdr:y>0.33625</cdr:y>
    </cdr:from>
    <cdr:to>
      <cdr:x>0.94975</cdr:x>
      <cdr:y>0.37575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24475" y="1781175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Sykl.20kPa</a:t>
          </a:r>
        </a:p>
      </cdr:txBody>
    </cdr:sp>
  </cdr:relSizeAnchor>
  <cdr:relSizeAnchor xmlns:cdr="http://schemas.openxmlformats.org/drawingml/2006/chartDrawing">
    <cdr:from>
      <cdr:x>0.85275</cdr:x>
      <cdr:y>0.3655</cdr:y>
    </cdr:from>
    <cdr:to>
      <cdr:x>0.9575</cdr:x>
      <cdr:y>0.3965</cdr:y>
    </cdr:to>
    <cdr:sp>
      <cdr:nvSpPr>
        <cdr:cNvPr id="4" name="TextBox 4"/>
        <cdr:cNvSpPr txBox="1">
          <a:spLocks noChangeArrowheads="1"/>
        </cdr:cNvSpPr>
      </cdr:nvSpPr>
      <cdr:spPr>
        <a:xfrm>
          <a:off x="5324475" y="194310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Sykl.50kPa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0.2415</cdr:y>
    </cdr:from>
    <cdr:to>
      <cdr:x>0.9125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1276350"/>
          <a:ext cx="333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Ref</a:t>
          </a:r>
        </a:p>
      </cdr:txBody>
    </cdr:sp>
  </cdr:relSizeAnchor>
  <cdr:relSizeAnchor xmlns:cdr="http://schemas.openxmlformats.org/drawingml/2006/chartDrawing">
    <cdr:from>
      <cdr:x>0.85875</cdr:x>
      <cdr:y>0.28875</cdr:y>
    </cdr:from>
    <cdr:to>
      <cdr:x>0.9575</cdr:x>
      <cdr:y>0.3175</cdr:y>
    </cdr:to>
    <cdr:sp>
      <cdr:nvSpPr>
        <cdr:cNvPr id="2" name="TextBox 2"/>
        <cdr:cNvSpPr txBox="1">
          <a:spLocks noChangeArrowheads="1"/>
        </cdr:cNvSpPr>
      </cdr:nvSpPr>
      <cdr:spPr>
        <a:xfrm>
          <a:off x="5362575" y="1533525"/>
          <a:ext cx="619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Sykl.5kPa</a:t>
          </a:r>
        </a:p>
      </cdr:txBody>
    </cdr:sp>
  </cdr:relSizeAnchor>
  <cdr:relSizeAnchor xmlns:cdr="http://schemas.openxmlformats.org/drawingml/2006/chartDrawing">
    <cdr:from>
      <cdr:x>0.85875</cdr:x>
      <cdr:y>0.30925</cdr:y>
    </cdr:from>
    <cdr:to>
      <cdr:x>0.97275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5362575" y="163830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Sykl.20kPa</a:t>
          </a:r>
        </a:p>
      </cdr:txBody>
    </cdr:sp>
  </cdr:relSizeAnchor>
  <cdr:relSizeAnchor xmlns:cdr="http://schemas.openxmlformats.org/drawingml/2006/chartDrawing">
    <cdr:from>
      <cdr:x>0.85875</cdr:x>
      <cdr:y>0.3345</cdr:y>
    </cdr:from>
    <cdr:to>
      <cdr:x>0.95225</cdr:x>
      <cdr:y>0.36325</cdr:y>
    </cdr:to>
    <cdr:sp>
      <cdr:nvSpPr>
        <cdr:cNvPr id="4" name="TextBox 4"/>
        <cdr:cNvSpPr txBox="1">
          <a:spLocks noChangeArrowheads="1"/>
        </cdr:cNvSpPr>
      </cdr:nvSpPr>
      <cdr:spPr>
        <a:xfrm>
          <a:off x="5362575" y="177165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Sykl.50kPa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0.3255</cdr:y>
    </cdr:from>
    <cdr:to>
      <cdr:x>0.90975</cdr:x>
      <cdr:y>0.3545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172402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Ref</a:t>
          </a:r>
        </a:p>
      </cdr:txBody>
    </cdr:sp>
  </cdr:relSizeAnchor>
  <cdr:relSizeAnchor xmlns:cdr="http://schemas.openxmlformats.org/drawingml/2006/chartDrawing">
    <cdr:from>
      <cdr:x>0.85925</cdr:x>
      <cdr:y>0.253</cdr:y>
    </cdr:from>
    <cdr:to>
      <cdr:x>0.946</cdr:x>
      <cdr:y>0.282</cdr:y>
    </cdr:to>
    <cdr:sp>
      <cdr:nvSpPr>
        <cdr:cNvPr id="2" name="TextBox 2"/>
        <cdr:cNvSpPr txBox="1">
          <a:spLocks noChangeArrowheads="1"/>
        </cdr:cNvSpPr>
      </cdr:nvSpPr>
      <cdr:spPr>
        <a:xfrm>
          <a:off x="5362575" y="1343025"/>
          <a:ext cx="542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Sykl.5kPa</a:t>
          </a:r>
        </a:p>
      </cdr:txBody>
    </cdr:sp>
  </cdr:relSizeAnchor>
  <cdr:relSizeAnchor xmlns:cdr="http://schemas.openxmlformats.org/drawingml/2006/chartDrawing">
    <cdr:from>
      <cdr:x>0.85925</cdr:x>
      <cdr:y>0.273</cdr:y>
    </cdr:from>
    <cdr:to>
      <cdr:x>0.951</cdr:x>
      <cdr:y>0.302</cdr:y>
    </cdr:to>
    <cdr:sp>
      <cdr:nvSpPr>
        <cdr:cNvPr id="3" name="TextBox 3"/>
        <cdr:cNvSpPr txBox="1">
          <a:spLocks noChangeArrowheads="1"/>
        </cdr:cNvSpPr>
      </cdr:nvSpPr>
      <cdr:spPr>
        <a:xfrm>
          <a:off x="5362575" y="14478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Sykl.50kPa</a:t>
          </a:r>
        </a:p>
      </cdr:txBody>
    </cdr:sp>
  </cdr:relSizeAnchor>
  <cdr:relSizeAnchor xmlns:cdr="http://schemas.openxmlformats.org/drawingml/2006/chartDrawing">
    <cdr:from>
      <cdr:x>0.85925</cdr:x>
      <cdr:y>0.21425</cdr:y>
    </cdr:from>
    <cdr:to>
      <cdr:x>0.95525</cdr:x>
      <cdr:y>0.24325</cdr:y>
    </cdr:to>
    <cdr:sp>
      <cdr:nvSpPr>
        <cdr:cNvPr id="4" name="TextBox 4"/>
        <cdr:cNvSpPr txBox="1">
          <a:spLocks noChangeArrowheads="1"/>
        </cdr:cNvSpPr>
      </cdr:nvSpPr>
      <cdr:spPr>
        <a:xfrm>
          <a:off x="5362575" y="113347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Sykl.20kPa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0.238</cdr:y>
    </cdr:from>
    <cdr:to>
      <cdr:x>0.775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126682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Ref</a:t>
          </a:r>
        </a:p>
      </cdr:txBody>
    </cdr:sp>
  </cdr:relSizeAnchor>
  <cdr:relSizeAnchor xmlns:cdr="http://schemas.openxmlformats.org/drawingml/2006/chartDrawing">
    <cdr:from>
      <cdr:x>0.7665</cdr:x>
      <cdr:y>0.2855</cdr:y>
    </cdr:from>
    <cdr:to>
      <cdr:x>0.84825</cdr:x>
      <cdr:y>0.31475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1514475"/>
          <a:ext cx="514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Sykl.5kPa</a:t>
          </a:r>
        </a:p>
      </cdr:txBody>
    </cdr:sp>
  </cdr:relSizeAnchor>
  <cdr:relSizeAnchor xmlns:cdr="http://schemas.openxmlformats.org/drawingml/2006/chartDrawing">
    <cdr:from>
      <cdr:x>0.794</cdr:x>
      <cdr:y>0.31425</cdr:y>
    </cdr:from>
    <cdr:to>
      <cdr:x>0.8905</cdr:x>
      <cdr:y>0.3435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166687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Sykl.50kPa</a:t>
          </a:r>
        </a:p>
      </cdr:txBody>
    </cdr:sp>
  </cdr:relSizeAnchor>
  <cdr:relSizeAnchor xmlns:cdr="http://schemas.openxmlformats.org/drawingml/2006/chartDrawing">
    <cdr:from>
      <cdr:x>0.86375</cdr:x>
      <cdr:y>0.396</cdr:y>
    </cdr:from>
    <cdr:to>
      <cdr:x>0.955</cdr:x>
      <cdr:y>0.42525</cdr:y>
    </cdr:to>
    <cdr:sp>
      <cdr:nvSpPr>
        <cdr:cNvPr id="4" name="TextBox 4"/>
        <cdr:cNvSpPr txBox="1">
          <a:spLocks noChangeArrowheads="1"/>
        </cdr:cNvSpPr>
      </cdr:nvSpPr>
      <cdr:spPr>
        <a:xfrm>
          <a:off x="5391150" y="21050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Sykl.20kPa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0.31125</cdr:y>
    </cdr:from>
    <cdr:to>
      <cdr:x>0.90375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164782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Ref</a:t>
          </a:r>
        </a:p>
      </cdr:txBody>
    </cdr:sp>
  </cdr:relSizeAnchor>
  <cdr:relSizeAnchor xmlns:cdr="http://schemas.openxmlformats.org/drawingml/2006/chartDrawing">
    <cdr:from>
      <cdr:x>0.85</cdr:x>
      <cdr:y>0.28025</cdr:y>
    </cdr:from>
    <cdr:to>
      <cdr:x>0.9325</cdr:x>
      <cdr:y>0.31175</cdr:y>
    </cdr:to>
    <cdr:sp>
      <cdr:nvSpPr>
        <cdr:cNvPr id="2" name="TextBox 2"/>
        <cdr:cNvSpPr txBox="1">
          <a:spLocks noChangeArrowheads="1"/>
        </cdr:cNvSpPr>
      </cdr:nvSpPr>
      <cdr:spPr>
        <a:xfrm>
          <a:off x="5305425" y="14859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ca.65%</a:t>
          </a:r>
        </a:p>
      </cdr:txBody>
    </cdr:sp>
  </cdr:relSizeAnchor>
  <cdr:relSizeAnchor xmlns:cdr="http://schemas.openxmlformats.org/drawingml/2006/chartDrawing">
    <cdr:from>
      <cdr:x>0.85875</cdr:x>
      <cdr:y>0.24875</cdr:y>
    </cdr:from>
    <cdr:to>
      <cdr:x>0.9375</cdr:x>
      <cdr:y>0.28025</cdr:y>
    </cdr:to>
    <cdr:sp>
      <cdr:nvSpPr>
        <cdr:cNvPr id="3" name="TextBox 3"/>
        <cdr:cNvSpPr txBox="1">
          <a:spLocks noChangeArrowheads="1"/>
        </cdr:cNvSpPr>
      </cdr:nvSpPr>
      <cdr:spPr>
        <a:xfrm>
          <a:off x="5362575" y="1323975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ca.90%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9</xdr:col>
      <xdr:colOff>142875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0" y="152400"/>
        <a:ext cx="62388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114300</xdr:rowOff>
    </xdr:from>
    <xdr:to>
      <xdr:col>9</xdr:col>
      <xdr:colOff>180975</xdr:colOff>
      <xdr:row>68</xdr:row>
      <xdr:rowOff>95250</xdr:rowOff>
    </xdr:to>
    <xdr:graphicFrame>
      <xdr:nvGraphicFramePr>
        <xdr:cNvPr id="2" name="Chart 2"/>
        <xdr:cNvGraphicFramePr/>
      </xdr:nvGraphicFramePr>
      <xdr:xfrm>
        <a:off x="790575" y="5781675"/>
        <a:ext cx="62484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35</xdr:row>
      <xdr:rowOff>123825</xdr:rowOff>
    </xdr:from>
    <xdr:to>
      <xdr:col>17</xdr:col>
      <xdr:colOff>504825</xdr:colOff>
      <xdr:row>68</xdr:row>
      <xdr:rowOff>104775</xdr:rowOff>
    </xdr:to>
    <xdr:graphicFrame>
      <xdr:nvGraphicFramePr>
        <xdr:cNvPr id="3" name="Chart 3"/>
        <xdr:cNvGraphicFramePr/>
      </xdr:nvGraphicFramePr>
      <xdr:xfrm>
        <a:off x="7210425" y="5791200"/>
        <a:ext cx="624840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9</xdr:col>
      <xdr:colOff>152400</xdr:colOff>
      <xdr:row>103</xdr:row>
      <xdr:rowOff>142875</xdr:rowOff>
    </xdr:to>
    <xdr:graphicFrame>
      <xdr:nvGraphicFramePr>
        <xdr:cNvPr id="4" name="Chart 4"/>
        <xdr:cNvGraphicFramePr/>
      </xdr:nvGraphicFramePr>
      <xdr:xfrm>
        <a:off x="762000" y="11496675"/>
        <a:ext cx="6248400" cy="532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419100</xdr:colOff>
      <xdr:row>71</xdr:row>
      <xdr:rowOff>0</xdr:rowOff>
    </xdr:from>
    <xdr:to>
      <xdr:col>17</xdr:col>
      <xdr:colOff>571500</xdr:colOff>
      <xdr:row>103</xdr:row>
      <xdr:rowOff>142875</xdr:rowOff>
    </xdr:to>
    <xdr:graphicFrame>
      <xdr:nvGraphicFramePr>
        <xdr:cNvPr id="5" name="Chart 5"/>
        <xdr:cNvGraphicFramePr/>
      </xdr:nvGraphicFramePr>
      <xdr:xfrm>
        <a:off x="7277100" y="11496675"/>
        <a:ext cx="6248400" cy="532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105</xdr:row>
      <xdr:rowOff>19050</xdr:rowOff>
    </xdr:from>
    <xdr:to>
      <xdr:col>9</xdr:col>
      <xdr:colOff>152400</xdr:colOff>
      <xdr:row>138</xdr:row>
      <xdr:rowOff>0</xdr:rowOff>
    </xdr:to>
    <xdr:graphicFrame>
      <xdr:nvGraphicFramePr>
        <xdr:cNvPr id="6" name="Chart 6"/>
        <xdr:cNvGraphicFramePr/>
      </xdr:nvGraphicFramePr>
      <xdr:xfrm>
        <a:off x="762000" y="17021175"/>
        <a:ext cx="6248400" cy="532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428625</xdr:colOff>
      <xdr:row>105</xdr:row>
      <xdr:rowOff>28575</xdr:rowOff>
    </xdr:from>
    <xdr:to>
      <xdr:col>17</xdr:col>
      <xdr:colOff>581025</xdr:colOff>
      <xdr:row>138</xdr:row>
      <xdr:rowOff>9525</xdr:rowOff>
    </xdr:to>
    <xdr:graphicFrame>
      <xdr:nvGraphicFramePr>
        <xdr:cNvPr id="7" name="Chart 7"/>
        <xdr:cNvGraphicFramePr/>
      </xdr:nvGraphicFramePr>
      <xdr:xfrm>
        <a:off x="7286625" y="17030700"/>
        <a:ext cx="6248400" cy="532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141</xdr:row>
      <xdr:rowOff>9525</xdr:rowOff>
    </xdr:from>
    <xdr:to>
      <xdr:col>9</xdr:col>
      <xdr:colOff>514350</xdr:colOff>
      <xdr:row>166</xdr:row>
      <xdr:rowOff>142875</xdr:rowOff>
    </xdr:to>
    <xdr:graphicFrame>
      <xdr:nvGraphicFramePr>
        <xdr:cNvPr id="8" name="Chart 8"/>
        <xdr:cNvGraphicFramePr/>
      </xdr:nvGraphicFramePr>
      <xdr:xfrm>
        <a:off x="781050" y="22840950"/>
        <a:ext cx="659130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66675</xdr:colOff>
      <xdr:row>141</xdr:row>
      <xdr:rowOff>19050</xdr:rowOff>
    </xdr:from>
    <xdr:to>
      <xdr:col>18</xdr:col>
      <xdr:colOff>561975</xdr:colOff>
      <xdr:row>166</xdr:row>
      <xdr:rowOff>152400</xdr:rowOff>
    </xdr:to>
    <xdr:graphicFrame>
      <xdr:nvGraphicFramePr>
        <xdr:cNvPr id="9" name="Chart 9"/>
        <xdr:cNvGraphicFramePr/>
      </xdr:nvGraphicFramePr>
      <xdr:xfrm>
        <a:off x="7686675" y="22850475"/>
        <a:ext cx="6591300" cy="4181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190500</xdr:colOff>
      <xdr:row>71</xdr:row>
      <xdr:rowOff>66675</xdr:rowOff>
    </xdr:from>
    <xdr:to>
      <xdr:col>26</xdr:col>
      <xdr:colOff>342900</xdr:colOff>
      <xdr:row>104</xdr:row>
      <xdr:rowOff>47625</xdr:rowOff>
    </xdr:to>
    <xdr:graphicFrame>
      <xdr:nvGraphicFramePr>
        <xdr:cNvPr id="10" name="Chart 10"/>
        <xdr:cNvGraphicFramePr/>
      </xdr:nvGraphicFramePr>
      <xdr:xfrm>
        <a:off x="13906500" y="11563350"/>
        <a:ext cx="6248400" cy="532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168</xdr:row>
      <xdr:rowOff>38100</xdr:rowOff>
    </xdr:from>
    <xdr:to>
      <xdr:col>9</xdr:col>
      <xdr:colOff>495300</xdr:colOff>
      <xdr:row>194</xdr:row>
      <xdr:rowOff>19050</xdr:rowOff>
    </xdr:to>
    <xdr:graphicFrame>
      <xdr:nvGraphicFramePr>
        <xdr:cNvPr id="11" name="Chart 11"/>
        <xdr:cNvGraphicFramePr/>
      </xdr:nvGraphicFramePr>
      <xdr:xfrm>
        <a:off x="790575" y="27241500"/>
        <a:ext cx="6562725" cy="4191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38100</xdr:colOff>
      <xdr:row>168</xdr:row>
      <xdr:rowOff>66675</xdr:rowOff>
    </xdr:from>
    <xdr:to>
      <xdr:col>18</xdr:col>
      <xdr:colOff>504825</xdr:colOff>
      <xdr:row>194</xdr:row>
      <xdr:rowOff>38100</xdr:rowOff>
    </xdr:to>
    <xdr:graphicFrame>
      <xdr:nvGraphicFramePr>
        <xdr:cNvPr id="12" name="Chart 12"/>
        <xdr:cNvGraphicFramePr/>
      </xdr:nvGraphicFramePr>
      <xdr:xfrm>
        <a:off x="7658100" y="27270075"/>
        <a:ext cx="6562725" cy="4181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24" sqref="I24"/>
    </sheetView>
  </sheetViews>
  <sheetFormatPr defaultColWidth="11.421875" defaultRowHeight="12.75"/>
  <cols>
    <col min="1" max="1" width="7.28125" style="0" customWidth="1"/>
    <col min="2" max="2" width="14.8515625" style="0" customWidth="1"/>
    <col min="3" max="3" width="5.00390625" style="0" customWidth="1"/>
    <col min="4" max="4" width="12.421875" style="0" customWidth="1"/>
    <col min="6" max="6" width="10.57421875" style="0" customWidth="1"/>
    <col min="7" max="7" width="16.421875" style="0" customWidth="1"/>
  </cols>
  <sheetData>
    <row r="1" spans="1:7" ht="15.75">
      <c r="A1" s="8" t="s">
        <v>58</v>
      </c>
      <c r="B1" s="33"/>
      <c r="C1" s="33"/>
      <c r="D1" s="33"/>
      <c r="E1" s="33"/>
      <c r="F1" s="33"/>
      <c r="G1" s="33"/>
    </row>
    <row r="3" spans="1:7" ht="12.7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2.75">
      <c r="A4" s="3">
        <v>1</v>
      </c>
      <c r="B4" s="4">
        <v>20</v>
      </c>
      <c r="C4" s="4">
        <v>1</v>
      </c>
      <c r="D4" s="3">
        <v>128.4</v>
      </c>
      <c r="E4" s="3">
        <v>40.5</v>
      </c>
      <c r="F4" s="3">
        <v>520</v>
      </c>
      <c r="G4" s="3">
        <v>5.646</v>
      </c>
    </row>
    <row r="5" spans="1:7" ht="12.75">
      <c r="A5" s="3">
        <v>7</v>
      </c>
      <c r="B5" s="4">
        <v>20</v>
      </c>
      <c r="C5" s="4">
        <v>2</v>
      </c>
      <c r="D5" s="3">
        <v>126.4</v>
      </c>
      <c r="E5" s="3">
        <v>42.5</v>
      </c>
      <c r="F5" s="3">
        <v>605</v>
      </c>
      <c r="G5" s="3">
        <v>5.37</v>
      </c>
    </row>
    <row r="6" spans="1:7" ht="12.75">
      <c r="A6" s="3">
        <v>11</v>
      </c>
      <c r="B6" s="4">
        <v>20</v>
      </c>
      <c r="C6" s="4">
        <v>3</v>
      </c>
      <c r="D6" s="3">
        <v>126.5</v>
      </c>
      <c r="E6" s="3">
        <v>40.5</v>
      </c>
      <c r="F6" s="3">
        <v>555</v>
      </c>
      <c r="G6" s="3">
        <v>6.64</v>
      </c>
    </row>
    <row r="7" spans="1:7" ht="12.75">
      <c r="A7" s="3">
        <v>14</v>
      </c>
      <c r="B7" s="4">
        <v>20</v>
      </c>
      <c r="C7" s="4">
        <v>4</v>
      </c>
      <c r="D7" s="3">
        <v>129.4</v>
      </c>
      <c r="E7" s="3">
        <v>41</v>
      </c>
      <c r="F7" s="3">
        <v>545</v>
      </c>
      <c r="G7" s="3">
        <v>5.189</v>
      </c>
    </row>
    <row r="8" spans="1:7" ht="12.75">
      <c r="A8" s="3">
        <v>20</v>
      </c>
      <c r="B8" s="4">
        <v>20</v>
      </c>
      <c r="C8" s="4">
        <v>5</v>
      </c>
      <c r="D8" s="3">
        <v>128.7</v>
      </c>
      <c r="E8" s="3">
        <v>39</v>
      </c>
      <c r="F8" s="3">
        <v>610</v>
      </c>
      <c r="G8" s="3">
        <v>6.87</v>
      </c>
    </row>
    <row r="9" spans="1:7" ht="12.75">
      <c r="A9" s="3"/>
      <c r="B9" s="5" t="s">
        <v>6</v>
      </c>
      <c r="C9" s="6"/>
      <c r="D9" s="5">
        <f>SUM(D4:D8)/5</f>
        <v>127.88000000000002</v>
      </c>
      <c r="E9" s="5"/>
      <c r="F9" s="5"/>
      <c r="G9" s="7">
        <f>SUM(G4:G8)/5</f>
        <v>5.943</v>
      </c>
    </row>
    <row r="10" spans="1:7" ht="12.75">
      <c r="A10" s="3"/>
      <c r="B10" s="5" t="s">
        <v>7</v>
      </c>
      <c r="C10" s="6"/>
      <c r="D10" s="5">
        <f>((1/4)*((D4-D9)^2+(D5-D9)^2+(D6-D9)^2+(D7-D9)^2+(D8-D9)^2))^(1/2)</f>
        <v>1.3553597308463892</v>
      </c>
      <c r="E10" s="5"/>
      <c r="F10" s="5"/>
      <c r="G10" s="5">
        <f>((1/4)*((G4-G9)^2+(G5-G9)^2+(G6-G9)^2+(G7-G9)^2+(G8-G9)^2))^(1/2)</f>
        <v>0.7632483213214425</v>
      </c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>
        <v>2</v>
      </c>
      <c r="B12" s="4">
        <v>50</v>
      </c>
      <c r="C12" s="4">
        <v>1</v>
      </c>
      <c r="D12" s="3">
        <v>123.5</v>
      </c>
      <c r="E12" s="3">
        <v>41</v>
      </c>
      <c r="F12" s="3">
        <v>755</v>
      </c>
      <c r="G12" s="3">
        <v>11.259</v>
      </c>
    </row>
    <row r="13" spans="1:7" ht="12.75">
      <c r="A13" s="3">
        <v>10</v>
      </c>
      <c r="B13" s="4">
        <v>50</v>
      </c>
      <c r="C13" s="4">
        <v>2</v>
      </c>
      <c r="D13" s="3">
        <v>124.9</v>
      </c>
      <c r="E13" s="3">
        <v>41.5</v>
      </c>
      <c r="F13" s="3">
        <v>800</v>
      </c>
      <c r="G13" s="3">
        <v>13.181</v>
      </c>
    </row>
    <row r="14" spans="1:7" ht="12.75">
      <c r="A14" s="3">
        <v>15</v>
      </c>
      <c r="B14" s="4">
        <v>50</v>
      </c>
      <c r="C14" s="4">
        <v>3</v>
      </c>
      <c r="D14" s="3">
        <v>130.5</v>
      </c>
      <c r="E14" s="3">
        <v>39.5</v>
      </c>
      <c r="F14" s="3">
        <v>720</v>
      </c>
      <c r="G14" s="3">
        <v>13.799</v>
      </c>
    </row>
    <row r="15" spans="1:7" ht="12.75">
      <c r="A15" s="3">
        <v>21</v>
      </c>
      <c r="B15" s="4">
        <v>50</v>
      </c>
      <c r="C15" s="4">
        <v>4</v>
      </c>
      <c r="D15" s="3">
        <v>129.8</v>
      </c>
      <c r="E15" s="3">
        <v>39.5</v>
      </c>
      <c r="F15" s="3">
        <v>750</v>
      </c>
      <c r="G15" s="3">
        <v>13.632</v>
      </c>
    </row>
    <row r="16" spans="1:7" ht="12.75">
      <c r="A16" s="3">
        <v>23</v>
      </c>
      <c r="B16" s="4">
        <v>50</v>
      </c>
      <c r="C16" s="4">
        <v>5</v>
      </c>
      <c r="D16" s="3">
        <v>127.2</v>
      </c>
      <c r="E16" s="3">
        <v>39</v>
      </c>
      <c r="F16" s="3">
        <v>770</v>
      </c>
      <c r="G16" s="3">
        <v>12.968</v>
      </c>
    </row>
    <row r="17" spans="1:7" ht="12.75">
      <c r="A17" s="3"/>
      <c r="B17" s="5" t="s">
        <v>6</v>
      </c>
      <c r="C17" s="6"/>
      <c r="D17" s="5">
        <f>SUM(D12:D16)/5</f>
        <v>127.17999999999999</v>
      </c>
      <c r="E17" s="5"/>
      <c r="F17" s="5"/>
      <c r="G17" s="7">
        <f>SUM(G12:G16)/5</f>
        <v>12.9678</v>
      </c>
    </row>
    <row r="18" spans="1:7" ht="12.75">
      <c r="A18" s="3"/>
      <c r="B18" s="5" t="s">
        <v>7</v>
      </c>
      <c r="C18" s="6"/>
      <c r="D18" s="5">
        <f>((1/4)*((D12-D17)^2+(D13-D17)^2+(D14-D17)^2+(D15-D17)^2+(D16-D17)^2))^(1/2)</f>
        <v>3.0260535355475797</v>
      </c>
      <c r="E18" s="5"/>
      <c r="F18" s="5"/>
      <c r="G18" s="5">
        <f>((1/4)*((G12-G17)^2+(G13-G17)^2+(G14-G17)^2+(G15-G17)^2+(G16-G17)^2))^(1/2)</f>
        <v>1.01211496382575</v>
      </c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>
        <v>5</v>
      </c>
      <c r="B20" s="4">
        <v>80</v>
      </c>
      <c r="C20" s="4">
        <v>1</v>
      </c>
      <c r="D20" s="3">
        <v>125.8</v>
      </c>
      <c r="E20" s="3">
        <v>41</v>
      </c>
      <c r="F20" s="3">
        <v>820</v>
      </c>
      <c r="G20" s="3">
        <v>19.314</v>
      </c>
    </row>
    <row r="21" spans="1:7" ht="12.75">
      <c r="A21" s="3">
        <v>6</v>
      </c>
      <c r="B21" s="4">
        <v>80</v>
      </c>
      <c r="C21" s="4">
        <v>2</v>
      </c>
      <c r="D21" s="3">
        <v>127</v>
      </c>
      <c r="E21" s="3">
        <v>41.5</v>
      </c>
      <c r="F21" s="3">
        <v>770</v>
      </c>
      <c r="G21" s="3">
        <v>15.148</v>
      </c>
    </row>
    <row r="22" spans="1:7" ht="12.75">
      <c r="A22" s="3">
        <v>12</v>
      </c>
      <c r="B22" s="4">
        <v>80</v>
      </c>
      <c r="C22" s="4">
        <v>3</v>
      </c>
      <c r="D22" s="3">
        <v>128.5</v>
      </c>
      <c r="E22" s="3">
        <v>40.5</v>
      </c>
      <c r="F22" s="3">
        <v>770</v>
      </c>
      <c r="G22" s="3">
        <v>14.143</v>
      </c>
    </row>
    <row r="23" spans="1:7" ht="12.75">
      <c r="A23" s="3">
        <v>19</v>
      </c>
      <c r="B23" s="4">
        <v>80</v>
      </c>
      <c r="C23" s="4">
        <v>4</v>
      </c>
      <c r="D23" s="3">
        <v>132.9</v>
      </c>
      <c r="E23" s="3">
        <v>39</v>
      </c>
      <c r="F23" s="3">
        <v>758</v>
      </c>
      <c r="G23" s="3">
        <v>16.27</v>
      </c>
    </row>
    <row r="24" spans="1:7" ht="12.75">
      <c r="A24" s="3">
        <v>22</v>
      </c>
      <c r="B24" s="4">
        <v>80</v>
      </c>
      <c r="C24" s="4">
        <v>5</v>
      </c>
      <c r="D24" s="3">
        <v>125.2</v>
      </c>
      <c r="E24" s="3">
        <v>39</v>
      </c>
      <c r="F24" s="3">
        <v>910</v>
      </c>
      <c r="G24" s="3">
        <v>19.674</v>
      </c>
    </row>
    <row r="25" spans="1:7" ht="12.75">
      <c r="A25" s="3"/>
      <c r="B25" s="5" t="s">
        <v>6</v>
      </c>
      <c r="C25" s="6"/>
      <c r="D25" s="5">
        <f>SUM(D20:D24)/5</f>
        <v>127.88000000000002</v>
      </c>
      <c r="E25" s="5"/>
      <c r="F25" s="5"/>
      <c r="G25" s="7">
        <f>SUM(G20:G24)/5</f>
        <v>16.9098</v>
      </c>
    </row>
    <row r="26" spans="1:7" ht="12.75">
      <c r="A26" s="3"/>
      <c r="B26" s="5" t="s">
        <v>7</v>
      </c>
      <c r="C26" s="6"/>
      <c r="D26" s="5">
        <f>((1/4)*((D20-D25)^2+(D21-D25)^2+(D22-D25)^2+(D23-D25)^2+(D24-D25)^2))^(1/2)</f>
        <v>3.076849037570744</v>
      </c>
      <c r="E26" s="5"/>
      <c r="F26" s="5"/>
      <c r="G26" s="5">
        <f>((1/4)*((G20-G25)^2+(G21-G25)^2+(G22-G25)^2+(G23-G25)^2+(G24-G25)^2))^(1/2)</f>
        <v>2.4793872630147957</v>
      </c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>
        <v>3</v>
      </c>
      <c r="B28" s="4">
        <v>150</v>
      </c>
      <c r="C28" s="4">
        <v>1</v>
      </c>
      <c r="D28" s="3">
        <v>122.8</v>
      </c>
      <c r="E28" s="3">
        <v>41</v>
      </c>
      <c r="F28" s="3">
        <v>934</v>
      </c>
      <c r="G28" s="3">
        <v>29.068</v>
      </c>
    </row>
    <row r="29" spans="1:7" ht="12.75">
      <c r="A29" s="3">
        <v>8</v>
      </c>
      <c r="B29" s="4">
        <v>150</v>
      </c>
      <c r="C29" s="4">
        <v>2</v>
      </c>
      <c r="D29" s="3">
        <v>124.6</v>
      </c>
      <c r="E29" s="3">
        <v>42.5</v>
      </c>
      <c r="F29" s="3">
        <v>960</v>
      </c>
      <c r="G29" s="3">
        <v>28.458</v>
      </c>
    </row>
    <row r="30" spans="1:7" ht="12.75">
      <c r="A30" s="3">
        <v>13</v>
      </c>
      <c r="B30" s="4">
        <v>150</v>
      </c>
      <c r="C30" s="4">
        <v>3</v>
      </c>
      <c r="D30" s="3">
        <v>125.6</v>
      </c>
      <c r="E30" s="3">
        <v>41</v>
      </c>
      <c r="F30" s="3">
        <v>938</v>
      </c>
      <c r="G30" s="3">
        <v>27.797</v>
      </c>
    </row>
    <row r="31" spans="1:7" ht="12.75">
      <c r="A31" s="3">
        <v>18</v>
      </c>
      <c r="B31" s="4">
        <v>150</v>
      </c>
      <c r="C31" s="4">
        <v>4</v>
      </c>
      <c r="D31" s="3">
        <v>132.2</v>
      </c>
      <c r="E31" s="3">
        <v>39</v>
      </c>
      <c r="F31" s="3">
        <v>890</v>
      </c>
      <c r="G31" s="3">
        <v>26.908</v>
      </c>
    </row>
    <row r="32" spans="1:7" ht="12.75">
      <c r="A32" s="3">
        <v>24</v>
      </c>
      <c r="B32" s="4">
        <v>150</v>
      </c>
      <c r="C32" s="4">
        <v>5</v>
      </c>
      <c r="D32" s="3">
        <v>130.7</v>
      </c>
      <c r="E32" s="3">
        <v>39</v>
      </c>
      <c r="F32" s="3">
        <v>885</v>
      </c>
      <c r="G32" s="3">
        <v>29.233</v>
      </c>
    </row>
    <row r="33" spans="1:7" ht="12.75">
      <c r="A33" s="3"/>
      <c r="B33" s="5" t="s">
        <v>6</v>
      </c>
      <c r="C33" s="6"/>
      <c r="D33" s="5">
        <f>SUM(D28:D32)/5</f>
        <v>127.17999999999999</v>
      </c>
      <c r="E33" s="5"/>
      <c r="F33" s="5"/>
      <c r="G33" s="7">
        <f>SUM(G28:G32)/5</f>
        <v>28.2928</v>
      </c>
    </row>
    <row r="34" spans="1:7" ht="12.75">
      <c r="A34" s="3"/>
      <c r="B34" s="5" t="s">
        <v>7</v>
      </c>
      <c r="C34" s="6"/>
      <c r="D34" s="5">
        <f>((1/4)*((D28-D33)^2+(D29-D33)^2+(D30-D33)^2+(D31-D33)^2+(D32-D33)^2))^(1/2)</f>
        <v>4.059802950883204</v>
      </c>
      <c r="E34" s="5"/>
      <c r="F34" s="5"/>
      <c r="G34" s="5">
        <f>((1/4)*((G28-G33)^2+(G29-G33)^2+(G30-G33)^2+(G31-G33)^2+(G32-G33)^2))^(1/2)</f>
        <v>0.9586045587206435</v>
      </c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>
        <v>4</v>
      </c>
      <c r="B36" s="4">
        <v>300</v>
      </c>
      <c r="C36" s="4">
        <v>1</v>
      </c>
      <c r="D36" s="3">
        <v>124</v>
      </c>
      <c r="E36" s="3">
        <v>41</v>
      </c>
      <c r="F36" s="3">
        <v>1025</v>
      </c>
      <c r="G36" s="3">
        <v>50.762</v>
      </c>
    </row>
    <row r="37" spans="1:7" ht="12.75">
      <c r="A37" s="3">
        <v>9</v>
      </c>
      <c r="B37" s="4">
        <v>300</v>
      </c>
      <c r="C37" s="4">
        <v>2</v>
      </c>
      <c r="D37" s="3">
        <v>122.2</v>
      </c>
      <c r="E37" s="3">
        <v>42</v>
      </c>
      <c r="F37" s="3">
        <v>1110</v>
      </c>
      <c r="G37" s="3">
        <v>47.501</v>
      </c>
    </row>
    <row r="38" spans="1:7" ht="12.75">
      <c r="A38" s="3">
        <v>16</v>
      </c>
      <c r="B38" s="4">
        <v>300</v>
      </c>
      <c r="C38" s="4">
        <v>3</v>
      </c>
      <c r="D38" s="3">
        <v>127.4</v>
      </c>
      <c r="E38" s="3">
        <v>39</v>
      </c>
      <c r="F38" s="3">
        <v>1090</v>
      </c>
      <c r="G38" s="3">
        <v>47.213</v>
      </c>
    </row>
    <row r="39" spans="1:7" ht="12.75">
      <c r="A39" s="3">
        <v>17</v>
      </c>
      <c r="B39" s="4">
        <v>300</v>
      </c>
      <c r="C39" s="4">
        <v>4</v>
      </c>
      <c r="D39" s="3">
        <v>131.1</v>
      </c>
      <c r="E39" s="3">
        <v>39.5</v>
      </c>
      <c r="F39" s="3">
        <v>1018</v>
      </c>
      <c r="G39" s="3">
        <v>45.972</v>
      </c>
    </row>
    <row r="40" spans="1:7" ht="12.75">
      <c r="A40" s="3">
        <v>25</v>
      </c>
      <c r="B40" s="4">
        <v>300</v>
      </c>
      <c r="C40" s="4">
        <v>5</v>
      </c>
      <c r="D40" s="3">
        <v>127.5</v>
      </c>
      <c r="E40" s="3">
        <v>39</v>
      </c>
      <c r="F40" s="3">
        <v>1088</v>
      </c>
      <c r="G40" s="3">
        <v>47.982</v>
      </c>
    </row>
    <row r="41" spans="1:7" ht="12.75">
      <c r="A41" s="3"/>
      <c r="B41" s="5" t="s">
        <v>6</v>
      </c>
      <c r="C41" s="6"/>
      <c r="D41" s="5">
        <f>SUM(D36:D40)/5</f>
        <v>126.44000000000001</v>
      </c>
      <c r="E41" s="5"/>
      <c r="F41" s="5"/>
      <c r="G41" s="7">
        <f>SUM(G36:G40)/5</f>
        <v>47.886</v>
      </c>
    </row>
    <row r="42" spans="1:7" ht="12.75">
      <c r="A42" s="3"/>
      <c r="B42" s="5" t="s">
        <v>7</v>
      </c>
      <c r="C42" s="6"/>
      <c r="D42" s="5">
        <f>((1/4)*((D36-D41)^2+(D37-D41)^2+(D38-D41)^2+(D39-D41)^2+(D40-D41)^2))^(1/2)</f>
        <v>3.4529697363284235</v>
      </c>
      <c r="E42" s="5"/>
      <c r="F42" s="5"/>
      <c r="G42" s="5">
        <f>((1/4)*((G36-G41)^2+(G37-G41)^2+(G38-G41)^2+(G39-G41)^2+(G40-G41)^2))^(1/2)</f>
        <v>1.7709560977054173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H142">
      <selection activeCell="J197" sqref="J197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C45" sqref="C45"/>
    </sheetView>
  </sheetViews>
  <sheetFormatPr defaultColWidth="11.421875" defaultRowHeight="12.75"/>
  <cols>
    <col min="1" max="1" width="14.8515625" style="0" customWidth="1"/>
    <col min="2" max="2" width="16.57421875" style="0" customWidth="1"/>
    <col min="4" max="4" width="14.57421875" style="0" customWidth="1"/>
    <col min="5" max="5" width="7.00390625" style="0" customWidth="1"/>
    <col min="6" max="6" width="10.140625" style="0" customWidth="1"/>
    <col min="7" max="7" width="11.28125" style="0" customWidth="1"/>
  </cols>
  <sheetData>
    <row r="1" spans="1:4" ht="20.25">
      <c r="A1" s="1" t="s">
        <v>8</v>
      </c>
      <c r="D1" s="11"/>
    </row>
    <row r="4" spans="1:6" ht="15.75">
      <c r="A4" s="8" t="s">
        <v>14</v>
      </c>
      <c r="D4" s="8" t="s">
        <v>16</v>
      </c>
      <c r="E4" s="14"/>
      <c r="F4" s="14"/>
    </row>
    <row r="5" spans="1:8" ht="12.75">
      <c r="A5" s="2" t="s">
        <v>1</v>
      </c>
      <c r="B5" s="2" t="s">
        <v>5</v>
      </c>
      <c r="D5" s="2" t="s">
        <v>1</v>
      </c>
      <c r="E5" s="12" t="s">
        <v>17</v>
      </c>
      <c r="F5" s="12" t="s">
        <v>18</v>
      </c>
      <c r="G5" s="12" t="s">
        <v>19</v>
      </c>
      <c r="H5" s="12" t="s">
        <v>20</v>
      </c>
    </row>
    <row r="6" spans="1:8" ht="12.75">
      <c r="A6" s="3">
        <v>20</v>
      </c>
      <c r="B6" s="9">
        <v>5.943</v>
      </c>
      <c r="D6" s="3">
        <v>20</v>
      </c>
      <c r="E6" s="13">
        <v>0.76</v>
      </c>
      <c r="F6" s="3">
        <v>0.62</v>
      </c>
      <c r="G6" s="3">
        <v>0.14</v>
      </c>
      <c r="H6" s="3"/>
    </row>
    <row r="7" spans="1:8" ht="12.75">
      <c r="A7" s="3">
        <v>50</v>
      </c>
      <c r="B7" s="9">
        <v>12.968</v>
      </c>
      <c r="D7" s="3">
        <v>50</v>
      </c>
      <c r="E7" s="13">
        <v>1.01</v>
      </c>
      <c r="F7" s="3">
        <v>0.46</v>
      </c>
      <c r="G7" s="3">
        <v>0.61</v>
      </c>
      <c r="H7" s="3">
        <v>0.26</v>
      </c>
    </row>
    <row r="8" spans="1:8" ht="12.75">
      <c r="A8" s="3">
        <v>80</v>
      </c>
      <c r="B8" s="9">
        <v>16.91</v>
      </c>
      <c r="D8" s="3">
        <v>80</v>
      </c>
      <c r="E8" s="13">
        <v>2.48</v>
      </c>
      <c r="F8" s="3">
        <v>0.96</v>
      </c>
      <c r="G8" s="3">
        <v>0.8</v>
      </c>
      <c r="H8" s="3">
        <v>0.44</v>
      </c>
    </row>
    <row r="9" spans="1:8" ht="12.75">
      <c r="A9" s="3">
        <v>150</v>
      </c>
      <c r="B9" s="9">
        <v>28.293</v>
      </c>
      <c r="D9" s="3">
        <v>150</v>
      </c>
      <c r="E9" s="13">
        <v>0.96</v>
      </c>
      <c r="F9" s="3">
        <v>1.08</v>
      </c>
      <c r="G9" s="3">
        <v>0.84</v>
      </c>
      <c r="H9" s="3">
        <v>1.18</v>
      </c>
    </row>
    <row r="10" spans="1:8" ht="12.75">
      <c r="A10" s="3">
        <v>300</v>
      </c>
      <c r="B10" s="9">
        <v>47.886</v>
      </c>
      <c r="D10" s="3">
        <v>300</v>
      </c>
      <c r="E10" s="13">
        <v>1.77</v>
      </c>
      <c r="F10" s="3">
        <v>6.16</v>
      </c>
      <c r="G10" s="3">
        <v>2.54</v>
      </c>
      <c r="H10" s="3">
        <v>3.07</v>
      </c>
    </row>
    <row r="12" spans="1:4" ht="15.75">
      <c r="A12" s="8" t="s">
        <v>15</v>
      </c>
      <c r="D12" s="8" t="s">
        <v>21</v>
      </c>
    </row>
    <row r="13" spans="1:8" ht="12.75">
      <c r="A13" s="2" t="s">
        <v>1</v>
      </c>
      <c r="B13" s="2" t="s">
        <v>5</v>
      </c>
      <c r="D13" s="2" t="s">
        <v>1</v>
      </c>
      <c r="E13" s="12" t="s">
        <v>17</v>
      </c>
      <c r="F13" s="12" t="s">
        <v>18</v>
      </c>
      <c r="G13" s="12" t="s">
        <v>19</v>
      </c>
      <c r="H13" s="12" t="s">
        <v>20</v>
      </c>
    </row>
    <row r="14" spans="1:8" ht="12.75">
      <c r="A14" s="3">
        <v>20</v>
      </c>
      <c r="B14" s="3">
        <v>6.15</v>
      </c>
      <c r="D14" s="3">
        <v>20</v>
      </c>
      <c r="E14" s="13">
        <v>6.87</v>
      </c>
      <c r="F14" s="13">
        <v>6.677</v>
      </c>
      <c r="G14" s="3">
        <v>6.612</v>
      </c>
      <c r="H14" s="3"/>
    </row>
    <row r="15" spans="1:8" ht="12.75">
      <c r="A15" s="3">
        <v>50</v>
      </c>
      <c r="B15" s="3">
        <v>12.77</v>
      </c>
      <c r="D15" s="3">
        <v>50</v>
      </c>
      <c r="E15" s="13">
        <v>13.799</v>
      </c>
      <c r="F15" s="13">
        <v>13.158</v>
      </c>
      <c r="G15" s="3">
        <v>13.394</v>
      </c>
      <c r="H15" s="3">
        <v>13.22</v>
      </c>
    </row>
    <row r="16" spans="1:8" ht="12.75">
      <c r="A16" s="3">
        <v>80</v>
      </c>
      <c r="B16" s="3">
        <v>17.61</v>
      </c>
      <c r="D16" s="3">
        <v>80</v>
      </c>
      <c r="E16" s="13">
        <v>19.674</v>
      </c>
      <c r="F16" s="13">
        <v>18.577</v>
      </c>
      <c r="G16" s="3">
        <v>18.072</v>
      </c>
      <c r="H16" s="3">
        <v>18.359</v>
      </c>
    </row>
    <row r="17" spans="1:8" ht="12.75">
      <c r="A17" s="3">
        <v>150</v>
      </c>
      <c r="B17" s="3">
        <v>28.01</v>
      </c>
      <c r="D17" s="3">
        <v>150</v>
      </c>
      <c r="E17" s="13">
        <v>29.233</v>
      </c>
      <c r="F17" s="13">
        <v>29.167</v>
      </c>
      <c r="G17" s="3">
        <v>28.991</v>
      </c>
      <c r="H17" s="3">
        <v>26.982</v>
      </c>
    </row>
    <row r="18" spans="1:8" ht="12.75">
      <c r="A18" s="3">
        <v>300</v>
      </c>
      <c r="B18" s="3">
        <v>39.3</v>
      </c>
      <c r="D18" s="3">
        <v>300</v>
      </c>
      <c r="E18" s="13">
        <v>50.762</v>
      </c>
      <c r="F18" s="13">
        <v>46.133</v>
      </c>
      <c r="G18" s="3">
        <v>42.852</v>
      </c>
      <c r="H18" s="3">
        <v>43.113</v>
      </c>
    </row>
    <row r="20" spans="1:9" ht="15.75">
      <c r="A20" s="8" t="s">
        <v>22</v>
      </c>
      <c r="D20" s="23"/>
      <c r="E20" s="24"/>
      <c r="F20" s="24"/>
      <c r="G20" s="15"/>
      <c r="H20" s="15"/>
      <c r="I20" s="15"/>
    </row>
    <row r="21" spans="1:9" ht="12.75">
      <c r="A21" s="2" t="s">
        <v>1</v>
      </c>
      <c r="B21" s="2" t="s">
        <v>5</v>
      </c>
      <c r="D21" s="18"/>
      <c r="E21" s="25"/>
      <c r="F21" s="25"/>
      <c r="G21" s="25"/>
      <c r="H21" s="25"/>
      <c r="I21" s="15"/>
    </row>
    <row r="22" spans="1:9" ht="12.75">
      <c r="A22" s="3">
        <v>20</v>
      </c>
      <c r="B22" s="3">
        <v>6.46</v>
      </c>
      <c r="D22" s="15"/>
      <c r="E22" s="26"/>
      <c r="F22" s="26"/>
      <c r="G22" s="15"/>
      <c r="H22" s="15"/>
      <c r="I22" s="15"/>
    </row>
    <row r="23" spans="1:9" ht="12.75">
      <c r="A23" s="3">
        <v>50</v>
      </c>
      <c r="B23" s="3">
        <v>12.78</v>
      </c>
      <c r="D23" s="15"/>
      <c r="E23" s="26"/>
      <c r="F23" s="26"/>
      <c r="G23" s="15"/>
      <c r="H23" s="15"/>
      <c r="I23" s="15"/>
    </row>
    <row r="24" spans="1:9" ht="12.75">
      <c r="A24" s="3">
        <v>80</v>
      </c>
      <c r="B24" s="3">
        <v>17.18</v>
      </c>
      <c r="D24" s="15"/>
      <c r="E24" s="26"/>
      <c r="F24" s="26"/>
      <c r="G24" s="15"/>
      <c r="H24" s="15"/>
      <c r="I24" s="15"/>
    </row>
    <row r="25" spans="1:9" ht="12.75">
      <c r="A25" s="3">
        <v>150</v>
      </c>
      <c r="B25" s="3">
        <v>27.82</v>
      </c>
      <c r="D25" s="15"/>
      <c r="E25" s="26"/>
      <c r="F25" s="26"/>
      <c r="G25" s="15"/>
      <c r="H25" s="15"/>
      <c r="I25" s="15"/>
    </row>
    <row r="26" spans="1:9" ht="12.75">
      <c r="A26" s="3">
        <v>300</v>
      </c>
      <c r="B26" s="3">
        <v>38.77</v>
      </c>
      <c r="D26" s="15"/>
      <c r="E26" s="26"/>
      <c r="F26" s="26"/>
      <c r="G26" s="15"/>
      <c r="H26" s="15"/>
      <c r="I26" s="15"/>
    </row>
    <row r="27" spans="4:9" ht="12.75">
      <c r="D27" s="15"/>
      <c r="E27" s="15"/>
      <c r="F27" s="15"/>
      <c r="G27" s="15"/>
      <c r="H27" s="15"/>
      <c r="I27" s="15"/>
    </row>
    <row r="28" ht="15.75">
      <c r="A28" s="8" t="s">
        <v>23</v>
      </c>
    </row>
    <row r="29" spans="1:2" ht="12.75">
      <c r="A29" s="2" t="s">
        <v>1</v>
      </c>
      <c r="B29" s="2" t="s">
        <v>5</v>
      </c>
    </row>
    <row r="30" spans="1:2" ht="12.75">
      <c r="A30" s="3">
        <v>50</v>
      </c>
      <c r="B30" s="3">
        <v>12.98</v>
      </c>
    </row>
    <row r="31" spans="1:2" ht="12.75">
      <c r="A31" s="3">
        <v>80</v>
      </c>
      <c r="B31" s="3">
        <v>17.9</v>
      </c>
    </row>
    <row r="32" spans="1:2" ht="12.75">
      <c r="A32" s="3">
        <v>150</v>
      </c>
      <c r="B32" s="3">
        <v>25.3</v>
      </c>
    </row>
    <row r="33" spans="1:2" ht="12.75">
      <c r="A33" s="3">
        <v>300</v>
      </c>
      <c r="B33" s="3">
        <v>39.51</v>
      </c>
    </row>
    <row r="37" ht="15.75">
      <c r="A37" s="8" t="s">
        <v>60</v>
      </c>
    </row>
    <row r="38" ht="12.75">
      <c r="A38" s="35"/>
    </row>
    <row r="39" spans="1:3" ht="12.75">
      <c r="A39" s="2" t="s">
        <v>1</v>
      </c>
      <c r="B39" s="36" t="s">
        <v>61</v>
      </c>
      <c r="C39" s="2" t="s">
        <v>62</v>
      </c>
    </row>
    <row r="40" spans="1:3" ht="12.75">
      <c r="A40" s="3">
        <v>20</v>
      </c>
      <c r="B40" s="3">
        <v>6.459</v>
      </c>
      <c r="C40" s="3">
        <v>7.225</v>
      </c>
    </row>
    <row r="41" spans="1:3" ht="12.75">
      <c r="A41" s="3">
        <v>50</v>
      </c>
      <c r="B41" s="3">
        <v>12.795</v>
      </c>
      <c r="C41" s="3">
        <v>14.793</v>
      </c>
    </row>
    <row r="42" spans="1:3" ht="12.75">
      <c r="A42" s="3">
        <v>80</v>
      </c>
      <c r="B42" s="3">
        <v>19.942</v>
      </c>
      <c r="C42" s="3">
        <v>19.721</v>
      </c>
    </row>
    <row r="43" spans="1:3" ht="12.75">
      <c r="A43" s="3">
        <v>150</v>
      </c>
      <c r="B43" s="3">
        <v>30.904</v>
      </c>
      <c r="C43" s="3">
        <v>31.416</v>
      </c>
    </row>
    <row r="44" spans="1:3" ht="12.75">
      <c r="A44" s="3">
        <v>300</v>
      </c>
      <c r="B44" s="3">
        <v>48.913</v>
      </c>
      <c r="C44" s="3">
        <v>48.301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34">
      <selection activeCell="L20" sqref="L20"/>
    </sheetView>
  </sheetViews>
  <sheetFormatPr defaultColWidth="11.421875" defaultRowHeight="12.75"/>
  <cols>
    <col min="1" max="1" width="7.57421875" style="0" customWidth="1"/>
    <col min="2" max="2" width="15.421875" style="0" customWidth="1"/>
    <col min="3" max="3" width="4.7109375" style="0" customWidth="1"/>
    <col min="4" max="4" width="11.57421875" style="0" customWidth="1"/>
    <col min="5" max="5" width="8.28125" style="0" customWidth="1"/>
    <col min="6" max="6" width="10.8515625" style="0" customWidth="1"/>
    <col min="7" max="7" width="12.28125" style="0" customWidth="1"/>
    <col min="8" max="8" width="10.57421875" style="0" customWidth="1"/>
    <col min="9" max="9" width="16.421875" style="0" customWidth="1"/>
  </cols>
  <sheetData>
    <row r="1" ht="15.75">
      <c r="A1" s="8" t="s">
        <v>59</v>
      </c>
    </row>
    <row r="3" spans="1:9" ht="12.75">
      <c r="A3" s="2" t="s">
        <v>0</v>
      </c>
      <c r="B3" s="2" t="s">
        <v>1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2</v>
      </c>
      <c r="H3" s="2" t="s">
        <v>4</v>
      </c>
      <c r="I3" s="2" t="s">
        <v>5</v>
      </c>
    </row>
    <row r="4" spans="1:9" ht="12.75">
      <c r="A4" s="3">
        <v>1</v>
      </c>
      <c r="B4" s="34">
        <v>20</v>
      </c>
      <c r="C4" s="4">
        <v>1</v>
      </c>
      <c r="D4" s="4">
        <v>5</v>
      </c>
      <c r="E4" s="4">
        <v>1</v>
      </c>
      <c r="F4" s="3">
        <v>40</v>
      </c>
      <c r="G4" s="3">
        <v>125.5</v>
      </c>
      <c r="H4" s="3">
        <v>652</v>
      </c>
      <c r="I4" s="3">
        <v>6.543</v>
      </c>
    </row>
    <row r="5" spans="1:9" ht="12.75">
      <c r="A5" s="3">
        <v>7</v>
      </c>
      <c r="B5" s="34">
        <v>20</v>
      </c>
      <c r="C5" s="4">
        <v>2</v>
      </c>
      <c r="D5" s="4">
        <v>5</v>
      </c>
      <c r="E5" s="4">
        <v>1</v>
      </c>
      <c r="F5" s="3">
        <v>36</v>
      </c>
      <c r="G5" s="3">
        <v>105.8</v>
      </c>
      <c r="H5" s="3">
        <v>1100</v>
      </c>
      <c r="I5" s="3">
        <v>6.374</v>
      </c>
    </row>
    <row r="6" spans="1:9" ht="12.75">
      <c r="A6" s="3">
        <v>15</v>
      </c>
      <c r="B6" s="34">
        <v>20</v>
      </c>
      <c r="C6" s="4">
        <v>3</v>
      </c>
      <c r="D6" s="4">
        <v>5</v>
      </c>
      <c r="E6" s="4">
        <v>1</v>
      </c>
      <c r="F6" s="3">
        <v>37</v>
      </c>
      <c r="G6" s="3">
        <v>130.7</v>
      </c>
      <c r="H6" s="3">
        <v>580</v>
      </c>
      <c r="I6" s="3">
        <v>6.677</v>
      </c>
    </row>
    <row r="7" spans="1:9" ht="12.75">
      <c r="A7" s="3">
        <v>16</v>
      </c>
      <c r="B7" s="34">
        <v>20</v>
      </c>
      <c r="C7" s="4">
        <v>4</v>
      </c>
      <c r="D7" s="4">
        <v>5</v>
      </c>
      <c r="E7" s="4">
        <v>1</v>
      </c>
      <c r="F7" s="3">
        <v>37</v>
      </c>
      <c r="G7" s="3">
        <v>130.7</v>
      </c>
      <c r="H7" s="3">
        <v>550</v>
      </c>
      <c r="I7" s="3">
        <v>5.121</v>
      </c>
    </row>
    <row r="8" spans="1:9" ht="12.75">
      <c r="A8" s="3">
        <v>24</v>
      </c>
      <c r="B8" s="34">
        <v>20</v>
      </c>
      <c r="C8" s="4">
        <v>5</v>
      </c>
      <c r="D8" s="4">
        <v>5</v>
      </c>
      <c r="E8" s="4">
        <v>1</v>
      </c>
      <c r="F8" s="3">
        <v>36</v>
      </c>
      <c r="G8" s="3">
        <v>120.7</v>
      </c>
      <c r="H8" s="3">
        <v>670</v>
      </c>
      <c r="I8" s="3">
        <v>6.013</v>
      </c>
    </row>
    <row r="9" spans="1:9" ht="12.75">
      <c r="A9" s="3"/>
      <c r="B9" s="10" t="s">
        <v>6</v>
      </c>
      <c r="C9" s="4"/>
      <c r="D9" s="4"/>
      <c r="E9" s="4"/>
      <c r="F9" s="2"/>
      <c r="G9" s="5">
        <f>SUM(G4:G8)/5</f>
        <v>122.67999999999999</v>
      </c>
      <c r="H9" s="5"/>
      <c r="I9" s="5">
        <f>SUM(I4:I8)/5</f>
        <v>6.1456</v>
      </c>
    </row>
    <row r="10" spans="1:9" ht="12.75">
      <c r="A10" s="3"/>
      <c r="B10" s="10" t="s">
        <v>7</v>
      </c>
      <c r="C10" s="4"/>
      <c r="D10" s="4"/>
      <c r="E10" s="4"/>
      <c r="F10" s="2"/>
      <c r="G10" s="5">
        <f>((1/4)*((G4-G9)^2+(G5-G9)^2+(G6-G9)^2+(G7-G9)^2+(G8-G9)^2))^(1/2)</f>
        <v>10.313195431096997</v>
      </c>
      <c r="H10" s="5"/>
      <c r="I10" s="5">
        <f>((1/4)*((I4-I9)^2+(I5-I9)^2+(I6-I9)^2+(I7-I9)^2+(I8-I9)^2))^(1/2)</f>
        <v>0.6244732180005798</v>
      </c>
    </row>
    <row r="11" spans="1:9" ht="12.75">
      <c r="A11" s="3"/>
      <c r="B11" s="10" t="s">
        <v>13</v>
      </c>
      <c r="C11" s="4"/>
      <c r="D11" s="4"/>
      <c r="E11" s="4"/>
      <c r="F11" s="2"/>
      <c r="G11" s="5">
        <f>((G9/127.88)-1)*100</f>
        <v>-4.066312167657182</v>
      </c>
      <c r="H11" s="5"/>
      <c r="I11" s="5">
        <f>((I9/5.943)-1)*100</f>
        <v>3.4090526670031984</v>
      </c>
    </row>
    <row r="12" spans="1:9" ht="12.75">
      <c r="A12" s="3">
        <v>2</v>
      </c>
      <c r="B12" s="4">
        <v>50</v>
      </c>
      <c r="C12" s="4">
        <v>1</v>
      </c>
      <c r="D12" s="4">
        <v>5</v>
      </c>
      <c r="E12" s="4">
        <v>1</v>
      </c>
      <c r="F12" s="3">
        <v>40</v>
      </c>
      <c r="G12" s="3">
        <v>126.1</v>
      </c>
      <c r="H12" s="3">
        <v>830</v>
      </c>
      <c r="I12" s="3">
        <v>13.151</v>
      </c>
    </row>
    <row r="13" spans="1:9" ht="12.75">
      <c r="A13" s="3">
        <v>10</v>
      </c>
      <c r="B13" s="4">
        <v>50</v>
      </c>
      <c r="C13" s="4">
        <v>2</v>
      </c>
      <c r="D13" s="4">
        <v>5</v>
      </c>
      <c r="E13" s="4">
        <v>1</v>
      </c>
      <c r="F13" s="3">
        <v>36.5</v>
      </c>
      <c r="G13" s="3">
        <v>109.7</v>
      </c>
      <c r="H13" s="3">
        <v>1150</v>
      </c>
      <c r="I13" s="3">
        <v>13.158</v>
      </c>
    </row>
    <row r="14" spans="1:9" ht="12.75">
      <c r="A14" s="3">
        <v>11</v>
      </c>
      <c r="B14" s="4">
        <v>50</v>
      </c>
      <c r="C14" s="4">
        <v>3</v>
      </c>
      <c r="D14" s="4">
        <v>5</v>
      </c>
      <c r="E14" s="4">
        <v>1</v>
      </c>
      <c r="F14" s="3">
        <v>36.5</v>
      </c>
      <c r="G14" s="3">
        <v>118.3</v>
      </c>
      <c r="H14" s="3">
        <v>1010</v>
      </c>
      <c r="I14" s="3">
        <v>12.719</v>
      </c>
    </row>
    <row r="15" spans="1:9" ht="12.75">
      <c r="A15" s="3">
        <v>17</v>
      </c>
      <c r="B15" s="4">
        <v>50</v>
      </c>
      <c r="C15" s="4">
        <v>4</v>
      </c>
      <c r="D15" s="4">
        <v>5</v>
      </c>
      <c r="E15" s="4">
        <v>1</v>
      </c>
      <c r="F15" s="3">
        <v>37</v>
      </c>
      <c r="G15" s="3">
        <v>128.1</v>
      </c>
      <c r="H15" s="3">
        <v>830</v>
      </c>
      <c r="I15" s="3">
        <v>12.031</v>
      </c>
    </row>
    <row r="16" spans="1:9" ht="12.75">
      <c r="A16" s="3">
        <v>22</v>
      </c>
      <c r="B16" s="4">
        <v>50</v>
      </c>
      <c r="C16" s="4">
        <v>5</v>
      </c>
      <c r="D16" s="4">
        <v>5</v>
      </c>
      <c r="E16" s="4">
        <v>1</v>
      </c>
      <c r="F16" s="3">
        <v>37</v>
      </c>
      <c r="G16" s="3">
        <v>121.3</v>
      </c>
      <c r="H16" s="3">
        <v>920</v>
      </c>
      <c r="I16" s="3">
        <v>12.78</v>
      </c>
    </row>
    <row r="17" spans="1:9" ht="12.75">
      <c r="A17" s="3"/>
      <c r="B17" s="10" t="s">
        <v>6</v>
      </c>
      <c r="C17" s="4"/>
      <c r="D17" s="4"/>
      <c r="E17" s="4"/>
      <c r="F17" s="2"/>
      <c r="G17" s="5">
        <f>SUM(G12:G16)/5</f>
        <v>120.7</v>
      </c>
      <c r="H17" s="5"/>
      <c r="I17" s="5">
        <f>SUM(I12:I16)/5</f>
        <v>12.7678</v>
      </c>
    </row>
    <row r="18" spans="1:9" ht="12.75">
      <c r="A18" s="3"/>
      <c r="B18" s="10" t="s">
        <v>7</v>
      </c>
      <c r="C18" s="4"/>
      <c r="D18" s="4"/>
      <c r="E18" s="4"/>
      <c r="F18" s="2"/>
      <c r="G18" s="5">
        <f>((1/4)*((G12-G17)^2+(G13-G17)^2+(G14-G17)^2+(G15-G17)^2+(G16-G17)^2))^(1/2)</f>
        <v>7.263607918933947</v>
      </c>
      <c r="H18" s="5"/>
      <c r="I18" s="5">
        <f>((1/4)*((I12-I17)^2+(I13-I17)^2+(I14-I17)^2+(I15-I17)^2+(I16-I17)^2))^(1/2)</f>
        <v>0.45948416730068037</v>
      </c>
    </row>
    <row r="19" spans="1:9" ht="12.75">
      <c r="A19" s="3"/>
      <c r="B19" s="10" t="s">
        <v>13</v>
      </c>
      <c r="C19" s="4"/>
      <c r="D19" s="4"/>
      <c r="E19" s="4"/>
      <c r="F19" s="2"/>
      <c r="G19" s="5">
        <f>((G17/127.18)-1)*100</f>
        <v>-5.095140745400228</v>
      </c>
      <c r="H19" s="5"/>
      <c r="I19" s="5">
        <f>((I17/12.968)-1)*100</f>
        <v>-1.5438001233806342</v>
      </c>
    </row>
    <row r="20" spans="1:9" ht="12.75">
      <c r="A20" s="3">
        <v>5</v>
      </c>
      <c r="B20" s="4">
        <v>80</v>
      </c>
      <c r="C20" s="4">
        <v>1</v>
      </c>
      <c r="D20" s="4">
        <v>5</v>
      </c>
      <c r="E20" s="4">
        <v>1</v>
      </c>
      <c r="F20" s="3">
        <v>36</v>
      </c>
      <c r="G20" s="3">
        <v>123.3</v>
      </c>
      <c r="H20" s="3">
        <v>936</v>
      </c>
      <c r="I20" s="3">
        <v>17.213</v>
      </c>
    </row>
    <row r="21" spans="1:9" ht="12.75">
      <c r="A21" s="3">
        <v>6</v>
      </c>
      <c r="B21" s="4">
        <v>80</v>
      </c>
      <c r="C21" s="4">
        <v>2</v>
      </c>
      <c r="D21" s="4">
        <v>5</v>
      </c>
      <c r="E21" s="4">
        <v>1</v>
      </c>
      <c r="F21" s="3">
        <v>36</v>
      </c>
      <c r="G21" s="3">
        <v>126.5</v>
      </c>
      <c r="H21" s="3">
        <v>880</v>
      </c>
      <c r="I21" s="3">
        <v>18.369</v>
      </c>
    </row>
    <row r="22" spans="1:9" ht="12.75">
      <c r="A22" s="3">
        <v>12</v>
      </c>
      <c r="B22" s="4">
        <v>80</v>
      </c>
      <c r="C22" s="4">
        <v>3</v>
      </c>
      <c r="D22" s="4">
        <v>5</v>
      </c>
      <c r="E22" s="4">
        <v>1</v>
      </c>
      <c r="F22" s="3">
        <v>38</v>
      </c>
      <c r="G22" s="3">
        <v>126.5</v>
      </c>
      <c r="H22" s="3">
        <v>842</v>
      </c>
      <c r="I22" s="3">
        <v>18.577</v>
      </c>
    </row>
    <row r="23" spans="1:9" ht="12.75">
      <c r="A23" s="3">
        <v>19</v>
      </c>
      <c r="B23" s="4">
        <v>80</v>
      </c>
      <c r="C23" s="4">
        <v>4</v>
      </c>
      <c r="D23" s="4">
        <v>5</v>
      </c>
      <c r="E23" s="4">
        <v>1</v>
      </c>
      <c r="F23" s="3">
        <v>36.5</v>
      </c>
      <c r="G23" s="3">
        <v>112.5</v>
      </c>
      <c r="H23" s="3">
        <v>1180</v>
      </c>
      <c r="I23" s="3">
        <v>16.193</v>
      </c>
    </row>
    <row r="24" spans="1:9" ht="12.75">
      <c r="A24" s="3">
        <v>23</v>
      </c>
      <c r="B24" s="4">
        <v>80</v>
      </c>
      <c r="C24" s="4">
        <v>5</v>
      </c>
      <c r="D24" s="4">
        <v>5</v>
      </c>
      <c r="E24" s="4">
        <v>1</v>
      </c>
      <c r="F24" s="3">
        <v>37</v>
      </c>
      <c r="G24" s="3">
        <v>121.8</v>
      </c>
      <c r="H24" s="3">
        <v>923</v>
      </c>
      <c r="I24" s="3">
        <v>17.713</v>
      </c>
    </row>
    <row r="25" spans="1:9" ht="12.75">
      <c r="A25" s="3"/>
      <c r="B25" s="10" t="s">
        <v>6</v>
      </c>
      <c r="C25" s="4"/>
      <c r="D25" s="4"/>
      <c r="E25" s="4"/>
      <c r="F25" s="2"/>
      <c r="G25" s="5">
        <f>SUM(G20:G24)/5</f>
        <v>122.12</v>
      </c>
      <c r="H25" s="5"/>
      <c r="I25" s="5">
        <f>SUM(I20:I24)/5</f>
        <v>17.613</v>
      </c>
    </row>
    <row r="26" spans="1:9" ht="12.75">
      <c r="A26" s="3"/>
      <c r="B26" s="10" t="s">
        <v>7</v>
      </c>
      <c r="C26" s="4"/>
      <c r="D26" s="4"/>
      <c r="E26" s="4"/>
      <c r="F26" s="2"/>
      <c r="G26" s="5">
        <f>((1/4)*((G20-G25)^2+(G21-G25)^2+(G22-G25)^2+(G23-G25)^2+(G24-G25)^2))^(1/2)</f>
        <v>5.753433757331355</v>
      </c>
      <c r="H26" s="5"/>
      <c r="I26" s="5">
        <f>((1/4)*((I20-I25)^2+(I21-I25)^2+(I22-I25)^2+(I23-I25)^2+(I24-I25)^2))^(1/2)</f>
        <v>0.960108327221465</v>
      </c>
    </row>
    <row r="27" spans="1:9" ht="12.75">
      <c r="A27" s="3"/>
      <c r="B27" s="10" t="s">
        <v>13</v>
      </c>
      <c r="C27" s="4"/>
      <c r="D27" s="4"/>
      <c r="E27" s="4"/>
      <c r="F27" s="2"/>
      <c r="G27" s="5">
        <f>((G25/127.88)-1)*100</f>
        <v>-4.504222708789484</v>
      </c>
      <c r="H27" s="5"/>
      <c r="I27" s="5">
        <f>((I25/16.91)-1)*100</f>
        <v>4.157303370786503</v>
      </c>
    </row>
    <row r="28" spans="1:9" ht="12.75">
      <c r="A28" s="3">
        <v>3</v>
      </c>
      <c r="B28" s="4">
        <v>150</v>
      </c>
      <c r="C28" s="4">
        <v>1</v>
      </c>
      <c r="D28" s="4">
        <v>5</v>
      </c>
      <c r="E28" s="4">
        <v>1</v>
      </c>
      <c r="F28" s="3">
        <v>39</v>
      </c>
      <c r="G28" s="3">
        <v>118.1</v>
      </c>
      <c r="H28" s="3">
        <v>1140</v>
      </c>
      <c r="I28" s="3">
        <v>27.262</v>
      </c>
    </row>
    <row r="29" spans="1:9" ht="12.75">
      <c r="A29" s="3">
        <v>9</v>
      </c>
      <c r="B29" s="4">
        <v>150</v>
      </c>
      <c r="C29" s="4">
        <v>2</v>
      </c>
      <c r="D29" s="4">
        <v>5</v>
      </c>
      <c r="E29" s="4">
        <v>1</v>
      </c>
      <c r="F29" s="3">
        <v>36</v>
      </c>
      <c r="G29" s="3">
        <v>113.1</v>
      </c>
      <c r="H29" s="3">
        <v>1225</v>
      </c>
      <c r="I29" s="3">
        <v>29.167</v>
      </c>
    </row>
    <row r="30" spans="1:9" ht="12.75">
      <c r="A30" s="3">
        <v>14</v>
      </c>
      <c r="B30" s="4">
        <v>150</v>
      </c>
      <c r="C30" s="4">
        <v>3</v>
      </c>
      <c r="D30" s="4">
        <v>5</v>
      </c>
      <c r="E30" s="4">
        <v>1</v>
      </c>
      <c r="F30" s="3">
        <v>37</v>
      </c>
      <c r="G30" s="3">
        <v>127.7</v>
      </c>
      <c r="H30" s="3">
        <v>980</v>
      </c>
      <c r="I30" s="3">
        <v>28.996</v>
      </c>
    </row>
    <row r="31" spans="1:9" ht="12.75">
      <c r="A31" s="3">
        <v>18</v>
      </c>
      <c r="B31" s="4">
        <v>150</v>
      </c>
      <c r="C31" s="4">
        <v>4</v>
      </c>
      <c r="D31" s="4">
        <v>5</v>
      </c>
      <c r="E31" s="4">
        <v>1</v>
      </c>
      <c r="F31" s="3">
        <v>37</v>
      </c>
      <c r="G31" s="3">
        <v>114.5</v>
      </c>
      <c r="H31" s="3">
        <v>1165</v>
      </c>
      <c r="I31" s="3">
        <v>26.678</v>
      </c>
    </row>
    <row r="32" spans="1:9" ht="12.75">
      <c r="A32" s="3">
        <v>21</v>
      </c>
      <c r="B32" s="4">
        <v>150</v>
      </c>
      <c r="C32" s="4">
        <v>5</v>
      </c>
      <c r="D32" s="4">
        <v>5</v>
      </c>
      <c r="E32" s="4">
        <v>1</v>
      </c>
      <c r="F32" s="3">
        <v>36</v>
      </c>
      <c r="G32" s="3">
        <v>120.4</v>
      </c>
      <c r="H32" s="3">
        <v>1173</v>
      </c>
      <c r="I32" s="3">
        <v>27.923</v>
      </c>
    </row>
    <row r="33" spans="1:9" ht="12.75">
      <c r="A33" s="3"/>
      <c r="B33" s="10" t="s">
        <v>6</v>
      </c>
      <c r="C33" s="4"/>
      <c r="D33" s="4"/>
      <c r="E33" s="4"/>
      <c r="F33" s="2"/>
      <c r="G33" s="5">
        <f>SUM(G28:G32)/5</f>
        <v>118.75999999999999</v>
      </c>
      <c r="H33" s="5"/>
      <c r="I33" s="5">
        <f>SUM(I28:I32)/5</f>
        <v>28.005199999999995</v>
      </c>
    </row>
    <row r="34" spans="1:9" ht="12.75">
      <c r="A34" s="3"/>
      <c r="B34" s="10" t="s">
        <v>7</v>
      </c>
      <c r="C34" s="4"/>
      <c r="D34" s="4"/>
      <c r="E34" s="4"/>
      <c r="F34" s="2"/>
      <c r="G34" s="5">
        <f>((1/4)*((G28-G33)^2+(G29-G33)^2+(G30-G33)^2+(G31-G33)^2+(G32-G33)^2))^(1/2)</f>
        <v>5.771308343867968</v>
      </c>
      <c r="H34" s="5"/>
      <c r="I34" s="5">
        <f>((1/4)*((I28-I33)^2+(I29-I33)^2+(I30-I33)^2+(I31-I33)^2+(I32-I33)^2))^(1/2)</f>
        <v>1.078427883541593</v>
      </c>
    </row>
    <row r="35" spans="1:9" ht="12.75">
      <c r="A35" s="3"/>
      <c r="B35" s="10" t="s">
        <v>13</v>
      </c>
      <c r="C35" s="4"/>
      <c r="D35" s="4"/>
      <c r="E35" s="4"/>
      <c r="F35" s="2"/>
      <c r="G35" s="5">
        <f>((G33/127.18)-1)*100</f>
        <v>-6.620537820412031</v>
      </c>
      <c r="H35" s="5"/>
      <c r="I35" s="5">
        <f>((I33/28.243)-1)*100</f>
        <v>-0.8419785433558924</v>
      </c>
    </row>
    <row r="36" spans="1:9" ht="12.75">
      <c r="A36" s="3">
        <v>4</v>
      </c>
      <c r="B36" s="4">
        <v>300</v>
      </c>
      <c r="C36" s="4">
        <v>1</v>
      </c>
      <c r="D36" s="4">
        <v>5</v>
      </c>
      <c r="E36" s="4">
        <v>1</v>
      </c>
      <c r="F36" s="3">
        <v>37</v>
      </c>
      <c r="G36" s="3">
        <v>112.9</v>
      </c>
      <c r="H36" s="3">
        <v>1320</v>
      </c>
      <c r="I36" s="3">
        <v>33.154</v>
      </c>
    </row>
    <row r="37" spans="1:9" ht="12.75">
      <c r="A37" s="3">
        <v>8</v>
      </c>
      <c r="B37" s="4">
        <v>300</v>
      </c>
      <c r="C37" s="4">
        <v>2</v>
      </c>
      <c r="D37" s="4">
        <v>5</v>
      </c>
      <c r="E37" s="4">
        <v>1</v>
      </c>
      <c r="F37" s="3">
        <v>36</v>
      </c>
      <c r="G37" s="3">
        <v>116.4</v>
      </c>
      <c r="H37" s="3">
        <v>1280</v>
      </c>
      <c r="I37" s="3">
        <v>46.133</v>
      </c>
    </row>
    <row r="38" spans="1:9" ht="12.75">
      <c r="A38" s="3">
        <v>13</v>
      </c>
      <c r="B38" s="4">
        <v>300</v>
      </c>
      <c r="C38" s="4">
        <v>3</v>
      </c>
      <c r="D38" s="4">
        <v>5</v>
      </c>
      <c r="E38" s="4">
        <v>1</v>
      </c>
      <c r="F38" s="3">
        <v>38</v>
      </c>
      <c r="G38" s="3">
        <v>123</v>
      </c>
      <c r="H38" s="3">
        <v>1150</v>
      </c>
      <c r="I38" s="3">
        <v>33.174</v>
      </c>
    </row>
    <row r="39" spans="1:9" ht="12.75">
      <c r="A39" s="3">
        <v>20</v>
      </c>
      <c r="B39" s="4">
        <v>300</v>
      </c>
      <c r="C39" s="4">
        <v>4</v>
      </c>
      <c r="D39" s="4">
        <v>5</v>
      </c>
      <c r="E39" s="4">
        <v>1</v>
      </c>
      <c r="F39" s="3">
        <v>36</v>
      </c>
      <c r="G39" s="3">
        <v>121.2</v>
      </c>
      <c r="H39" s="3">
        <v>1240</v>
      </c>
      <c r="I39" s="3">
        <v>44.737</v>
      </c>
    </row>
    <row r="40" spans="1:9" ht="12.75">
      <c r="A40" s="3">
        <v>25</v>
      </c>
      <c r="B40" s="4">
        <v>300</v>
      </c>
      <c r="C40" s="4">
        <v>5</v>
      </c>
      <c r="D40" s="4">
        <v>5</v>
      </c>
      <c r="E40" s="4">
        <v>1</v>
      </c>
      <c r="F40" s="3">
        <v>36</v>
      </c>
      <c r="G40" s="3">
        <v>118.4</v>
      </c>
      <c r="H40" s="3">
        <v>1405</v>
      </c>
      <c r="I40" s="3">
        <v>39.3</v>
      </c>
    </row>
    <row r="41" spans="1:9" ht="12.75">
      <c r="A41" s="3"/>
      <c r="B41" s="10" t="s">
        <v>6</v>
      </c>
      <c r="C41" s="4"/>
      <c r="D41" s="4"/>
      <c r="E41" s="4"/>
      <c r="F41" s="2"/>
      <c r="G41" s="5">
        <f>SUM(G36:G40)/5</f>
        <v>118.38</v>
      </c>
      <c r="H41" s="5"/>
      <c r="I41" s="5">
        <f>SUM(I36:I40)/5</f>
        <v>39.2996</v>
      </c>
    </row>
    <row r="42" spans="1:9" ht="12.75">
      <c r="A42" s="3"/>
      <c r="B42" s="10" t="s">
        <v>7</v>
      </c>
      <c r="C42" s="4"/>
      <c r="D42" s="4"/>
      <c r="E42" s="4"/>
      <c r="F42" s="2"/>
      <c r="G42" s="5">
        <f>((1/4)*((G36-G41)^2+(G37-G41)^2+(G38-G41)^2+(G39-G41)^2+(G40-G41)^2))^(1/2)</f>
        <v>3.9764305601883683</v>
      </c>
      <c r="H42" s="5"/>
      <c r="I42" s="5">
        <f>((1/4)*((I36-I41)^2+(I37-I41)^2+(I38-I41)^2+(I39-I41)^2+(I40-I41)^2))^(1/2)</f>
        <v>6.1553238988699865</v>
      </c>
    </row>
    <row r="43" spans="1:9" ht="12.75">
      <c r="A43" s="3"/>
      <c r="B43" s="10" t="s">
        <v>13</v>
      </c>
      <c r="C43" s="4"/>
      <c r="D43" s="4"/>
      <c r="E43" s="4"/>
      <c r="F43" s="2"/>
      <c r="G43" s="5">
        <f>((G41/126.44)-1)*100</f>
        <v>-6.374565011072453</v>
      </c>
      <c r="H43" s="5"/>
      <c r="I43" s="5">
        <f>((I41/47.886)-1)*100</f>
        <v>-17.930919266591495</v>
      </c>
    </row>
    <row r="44" spans="1:9" ht="12.75">
      <c r="A44" s="15"/>
      <c r="B44" s="16"/>
      <c r="C44" s="17"/>
      <c r="D44" s="17"/>
      <c r="E44" s="17"/>
      <c r="F44" s="18"/>
      <c r="G44" s="19"/>
      <c r="H44" s="19"/>
      <c r="I44" s="19"/>
    </row>
    <row r="45" spans="1:9" ht="12.75">
      <c r="A45" s="3">
        <v>1</v>
      </c>
      <c r="B45" s="34">
        <v>20</v>
      </c>
      <c r="C45" s="4">
        <v>1</v>
      </c>
      <c r="D45" s="4">
        <v>20</v>
      </c>
      <c r="E45" s="4">
        <v>1</v>
      </c>
      <c r="F45" s="3">
        <v>39</v>
      </c>
      <c r="G45" s="3">
        <v>130.6</v>
      </c>
      <c r="H45" s="3">
        <v>565</v>
      </c>
      <c r="I45" s="3">
        <v>6.612</v>
      </c>
    </row>
    <row r="46" spans="1:9" ht="12.75">
      <c r="A46" s="3">
        <v>8</v>
      </c>
      <c r="B46" s="34">
        <v>20</v>
      </c>
      <c r="C46" s="4">
        <v>2</v>
      </c>
      <c r="D46" s="4">
        <v>20</v>
      </c>
      <c r="E46" s="4">
        <v>1</v>
      </c>
      <c r="F46" s="3">
        <v>35.5</v>
      </c>
      <c r="G46" s="3">
        <v>128.2</v>
      </c>
      <c r="H46" s="3">
        <v>670</v>
      </c>
      <c r="I46" s="3">
        <v>6.266</v>
      </c>
    </row>
    <row r="47" spans="1:9" ht="12.75">
      <c r="A47" s="3">
        <v>11</v>
      </c>
      <c r="B47" s="34">
        <v>20</v>
      </c>
      <c r="C47" s="4">
        <v>3</v>
      </c>
      <c r="D47" s="4">
        <v>20</v>
      </c>
      <c r="E47" s="4">
        <v>1</v>
      </c>
      <c r="F47" s="3">
        <v>34</v>
      </c>
      <c r="G47" s="3">
        <v>128.3</v>
      </c>
      <c r="H47" s="3">
        <v>672</v>
      </c>
      <c r="I47" s="3">
        <v>6.363</v>
      </c>
    </row>
    <row r="48" spans="1:9" ht="12.75">
      <c r="A48" s="3">
        <v>18</v>
      </c>
      <c r="B48" s="34">
        <v>20</v>
      </c>
      <c r="C48" s="4">
        <v>4</v>
      </c>
      <c r="D48" s="4">
        <v>20</v>
      </c>
      <c r="E48" s="4">
        <v>1</v>
      </c>
      <c r="F48" s="3">
        <v>44</v>
      </c>
      <c r="G48" s="3">
        <v>127.1</v>
      </c>
      <c r="H48" s="3">
        <v>700</v>
      </c>
      <c r="I48" s="3">
        <v>6.551</v>
      </c>
    </row>
    <row r="49" spans="1:10" ht="12.75">
      <c r="A49" s="3">
        <v>20</v>
      </c>
      <c r="B49" s="34">
        <v>20</v>
      </c>
      <c r="C49" s="4">
        <v>5</v>
      </c>
      <c r="D49" s="4">
        <v>20</v>
      </c>
      <c r="E49" s="4">
        <v>1</v>
      </c>
      <c r="F49" s="3">
        <v>44</v>
      </c>
      <c r="G49" s="3">
        <v>127.9</v>
      </c>
      <c r="H49" s="3">
        <v>690</v>
      </c>
      <c r="I49" s="3">
        <v>6.488</v>
      </c>
      <c r="J49" s="20"/>
    </row>
    <row r="50" spans="1:10" ht="12.75">
      <c r="A50" s="3"/>
      <c r="B50" s="10" t="s">
        <v>6</v>
      </c>
      <c r="C50" s="4"/>
      <c r="D50" s="4"/>
      <c r="E50" s="4"/>
      <c r="F50" s="2"/>
      <c r="G50" s="5">
        <f>SUM(G45:G49)/5</f>
        <v>128.42</v>
      </c>
      <c r="H50" s="5"/>
      <c r="I50" s="5">
        <f>SUM(I45:I49)/5</f>
        <v>6.456</v>
      </c>
      <c r="J50" s="20"/>
    </row>
    <row r="51" spans="1:9" ht="12.75">
      <c r="A51" s="3"/>
      <c r="B51" s="10" t="s">
        <v>7</v>
      </c>
      <c r="C51" s="4"/>
      <c r="D51" s="4"/>
      <c r="E51" s="4"/>
      <c r="F51" s="2"/>
      <c r="G51" s="5">
        <f>((1/4)*((G45-G50)^2+(G46-G50)^2+(G47-G50)^2+(G48-G50)^2+(G49-G50)^2))^(1/2)</f>
        <v>1.3065221008463639</v>
      </c>
      <c r="H51" s="5"/>
      <c r="I51" s="5">
        <f>((1/4)*((I45-I50)^2+(I46-I50)^2+(I47-I50)^2+(I48-I50)^2+(I49-I50)^2))^(1/2)</f>
        <v>0.14065383037798865</v>
      </c>
    </row>
    <row r="52" spans="1:9" ht="12.75">
      <c r="A52" s="3"/>
      <c r="B52" s="10" t="s">
        <v>13</v>
      </c>
      <c r="C52" s="4"/>
      <c r="D52" s="4"/>
      <c r="E52" s="4"/>
      <c r="F52" s="2"/>
      <c r="G52" s="5">
        <f>((G50/127.88)-1)*100</f>
        <v>0.42227087894901594</v>
      </c>
      <c r="H52" s="5"/>
      <c r="I52" s="5">
        <f>((I50/5.943)-1)*100</f>
        <v>8.632004038364482</v>
      </c>
    </row>
    <row r="53" spans="1:9" ht="12.75">
      <c r="A53" s="3">
        <v>4</v>
      </c>
      <c r="B53" s="4">
        <v>50</v>
      </c>
      <c r="C53" s="4">
        <v>1</v>
      </c>
      <c r="D53" s="4">
        <v>20</v>
      </c>
      <c r="E53" s="4">
        <v>1</v>
      </c>
      <c r="F53" s="3">
        <v>39</v>
      </c>
      <c r="G53" s="3">
        <v>129.3</v>
      </c>
      <c r="H53" s="3">
        <v>790</v>
      </c>
      <c r="I53" s="3">
        <v>12.067</v>
      </c>
    </row>
    <row r="54" spans="1:9" ht="12.75">
      <c r="A54" s="3">
        <v>12</v>
      </c>
      <c r="B54" s="4">
        <v>50</v>
      </c>
      <c r="C54" s="4">
        <v>2</v>
      </c>
      <c r="D54" s="4">
        <v>20</v>
      </c>
      <c r="E54" s="4">
        <v>1</v>
      </c>
      <c r="F54" s="3">
        <v>34</v>
      </c>
      <c r="G54" s="3">
        <v>130.9</v>
      </c>
      <c r="H54" s="3">
        <v>750</v>
      </c>
      <c r="I54" s="3">
        <v>13.394</v>
      </c>
    </row>
    <row r="55" spans="1:9" ht="12.75">
      <c r="A55" s="3">
        <v>13</v>
      </c>
      <c r="B55" s="4">
        <v>50</v>
      </c>
      <c r="C55" s="4">
        <v>3</v>
      </c>
      <c r="D55" s="4">
        <v>20</v>
      </c>
      <c r="E55" s="4">
        <v>1</v>
      </c>
      <c r="F55" s="3">
        <v>34</v>
      </c>
      <c r="G55" s="3">
        <v>127.2</v>
      </c>
      <c r="H55" s="3">
        <v>850</v>
      </c>
      <c r="I55" s="3">
        <v>12.209</v>
      </c>
    </row>
    <row r="56" spans="1:9" ht="12.75">
      <c r="A56" s="3">
        <v>21</v>
      </c>
      <c r="B56" s="4">
        <v>50</v>
      </c>
      <c r="C56" s="4">
        <v>4</v>
      </c>
      <c r="D56" s="4">
        <v>20</v>
      </c>
      <c r="E56" s="4">
        <v>1</v>
      </c>
      <c r="F56" s="3">
        <v>44</v>
      </c>
      <c r="G56" s="3">
        <v>127</v>
      </c>
      <c r="H56" s="3">
        <v>841</v>
      </c>
      <c r="I56" s="3">
        <v>13.29</v>
      </c>
    </row>
    <row r="57" spans="1:9" ht="12.75">
      <c r="A57" s="3">
        <v>24</v>
      </c>
      <c r="B57" s="4">
        <v>50</v>
      </c>
      <c r="C57" s="4">
        <v>5</v>
      </c>
      <c r="D57" s="4">
        <v>20</v>
      </c>
      <c r="E57" s="4">
        <v>1</v>
      </c>
      <c r="F57" s="3">
        <v>44</v>
      </c>
      <c r="G57" s="3">
        <v>130.4</v>
      </c>
      <c r="H57" s="3">
        <v>777</v>
      </c>
      <c r="I57" s="3">
        <v>12.917</v>
      </c>
    </row>
    <row r="58" spans="1:9" ht="12.75">
      <c r="A58" s="3"/>
      <c r="B58" s="10" t="s">
        <v>6</v>
      </c>
      <c r="C58" s="4"/>
      <c r="D58" s="4"/>
      <c r="E58" s="4"/>
      <c r="F58" s="2"/>
      <c r="G58" s="5">
        <f>SUM(G53:G57)/5</f>
        <v>128.96</v>
      </c>
      <c r="H58" s="5"/>
      <c r="I58" s="5">
        <f>SUM(I53:I57)/5</f>
        <v>12.775400000000001</v>
      </c>
    </row>
    <row r="59" spans="1:9" ht="12.75">
      <c r="A59" s="3"/>
      <c r="B59" s="10" t="s">
        <v>7</v>
      </c>
      <c r="C59" s="4"/>
      <c r="D59" s="4"/>
      <c r="E59" s="4"/>
      <c r="F59" s="2"/>
      <c r="G59" s="5">
        <f>((1/4)*((G53-G58)^2+(G54-G58)^2+(G55-G58)^2+(G56-G58)^2+(G57-G58)^2))^(1/2)</f>
        <v>1.7952715672009094</v>
      </c>
      <c r="H59" s="5"/>
      <c r="I59" s="5">
        <f>((1/4)*((I53-I58)^2+(I54-I58)^2+(I55-I58)^2+(I56-I58)^2+(I57-I58)^2))^(1/2)</f>
        <v>0.6103624333131913</v>
      </c>
    </row>
    <row r="60" spans="1:9" ht="12.75">
      <c r="A60" s="3"/>
      <c r="B60" s="10" t="s">
        <v>13</v>
      </c>
      <c r="C60" s="4"/>
      <c r="D60" s="4"/>
      <c r="E60" s="4"/>
      <c r="F60" s="2"/>
      <c r="G60" s="5">
        <f>((G58/127.18)-1)*100</f>
        <v>1.3995911306809328</v>
      </c>
      <c r="H60" s="5"/>
      <c r="I60" s="5">
        <f>((I58/12.968)-1)*100</f>
        <v>-1.485194324491046</v>
      </c>
    </row>
    <row r="61" spans="1:9" ht="12.75">
      <c r="A61" s="3">
        <v>2</v>
      </c>
      <c r="B61" s="4">
        <v>80</v>
      </c>
      <c r="C61" s="4">
        <v>1</v>
      </c>
      <c r="D61" s="4">
        <v>20</v>
      </c>
      <c r="E61" s="4">
        <v>1</v>
      </c>
      <c r="F61" s="3">
        <v>39</v>
      </c>
      <c r="G61" s="3">
        <v>126.5</v>
      </c>
      <c r="H61" s="3">
        <v>890</v>
      </c>
      <c r="I61" s="3">
        <v>16.038</v>
      </c>
    </row>
    <row r="62" spans="1:9" ht="12.75">
      <c r="A62" s="3">
        <v>7</v>
      </c>
      <c r="B62" s="4">
        <v>80</v>
      </c>
      <c r="C62" s="4">
        <v>2</v>
      </c>
      <c r="D62" s="4">
        <v>20</v>
      </c>
      <c r="E62" s="4">
        <v>1</v>
      </c>
      <c r="F62" s="3">
        <v>36</v>
      </c>
      <c r="G62" s="3">
        <v>134.9</v>
      </c>
      <c r="H62" s="3">
        <v>775</v>
      </c>
      <c r="I62" s="3">
        <v>17.647</v>
      </c>
    </row>
    <row r="63" spans="1:9" ht="12.75">
      <c r="A63" s="3">
        <v>10</v>
      </c>
      <c r="B63" s="4">
        <v>80</v>
      </c>
      <c r="C63" s="4">
        <v>3</v>
      </c>
      <c r="D63" s="4">
        <v>20</v>
      </c>
      <c r="E63" s="4">
        <v>1</v>
      </c>
      <c r="F63" s="3">
        <v>34</v>
      </c>
      <c r="G63" s="3">
        <v>125.1</v>
      </c>
      <c r="H63" s="3">
        <v>945</v>
      </c>
      <c r="I63" s="3">
        <v>18.072</v>
      </c>
    </row>
    <row r="64" spans="1:9" ht="12.75">
      <c r="A64" s="3">
        <v>15</v>
      </c>
      <c r="B64" s="4">
        <v>80</v>
      </c>
      <c r="C64" s="4">
        <v>4</v>
      </c>
      <c r="D64" s="4">
        <v>20</v>
      </c>
      <c r="E64" s="4">
        <v>1</v>
      </c>
      <c r="F64" s="3">
        <v>39</v>
      </c>
      <c r="G64" s="3">
        <v>126.3</v>
      </c>
      <c r="H64" s="3">
        <v>900</v>
      </c>
      <c r="I64" s="3">
        <v>17.412</v>
      </c>
    </row>
    <row r="65" spans="1:9" ht="12.75">
      <c r="A65" s="3">
        <v>23</v>
      </c>
      <c r="B65" s="4">
        <v>80</v>
      </c>
      <c r="C65" s="4">
        <v>5</v>
      </c>
      <c r="D65" s="4">
        <v>20</v>
      </c>
      <c r="E65" s="4">
        <v>1</v>
      </c>
      <c r="F65" s="3">
        <v>44</v>
      </c>
      <c r="G65" s="3">
        <v>134.7</v>
      </c>
      <c r="H65" s="3">
        <v>780</v>
      </c>
      <c r="I65" s="3">
        <v>16.714</v>
      </c>
    </row>
    <row r="66" spans="1:9" ht="12.75">
      <c r="A66" s="3"/>
      <c r="B66" s="10" t="s">
        <v>6</v>
      </c>
      <c r="C66" s="4"/>
      <c r="D66" s="4"/>
      <c r="E66" s="4"/>
      <c r="F66" s="2"/>
      <c r="G66" s="5">
        <f>SUM(G61:G65)/5</f>
        <v>129.5</v>
      </c>
      <c r="H66" s="5"/>
      <c r="I66" s="5">
        <f>SUM(I61:I65)/5</f>
        <v>17.1766</v>
      </c>
    </row>
    <row r="67" spans="1:9" ht="12.75">
      <c r="A67" s="3"/>
      <c r="B67" s="10" t="s">
        <v>7</v>
      </c>
      <c r="C67" s="4"/>
      <c r="D67" s="4"/>
      <c r="E67" s="4"/>
      <c r="F67" s="2"/>
      <c r="G67" s="5">
        <f>((1/4)*((G61-G66)^2+(G62-G66)^2+(G63-G66)^2+(G64-G66)^2+(G65-G66)^2))^(1/2)</f>
        <v>4.868264577855235</v>
      </c>
      <c r="H67" s="5"/>
      <c r="I67" s="5">
        <f>((1/4)*((I61-I66)^2+(I62-I66)^2+(I63-I66)^2+(I64-I66)^2+(I65-I66)^2))^(1/2)</f>
        <v>0.8044935052565678</v>
      </c>
    </row>
    <row r="68" spans="1:9" ht="12.75">
      <c r="A68" s="3"/>
      <c r="B68" s="10" t="s">
        <v>13</v>
      </c>
      <c r="C68" s="4"/>
      <c r="D68" s="4"/>
      <c r="E68" s="4"/>
      <c r="F68" s="2"/>
      <c r="G68" s="5">
        <f>((G66/127.88)-1)*100</f>
        <v>1.2668126368470478</v>
      </c>
      <c r="H68" s="5"/>
      <c r="I68" s="5">
        <f>((I66/16.91)-1)*100</f>
        <v>1.5765819041986928</v>
      </c>
    </row>
    <row r="69" spans="1:9" ht="12.75">
      <c r="A69" s="3">
        <v>3</v>
      </c>
      <c r="B69" s="4">
        <v>150</v>
      </c>
      <c r="C69" s="4">
        <v>1</v>
      </c>
      <c r="D69" s="4">
        <v>20</v>
      </c>
      <c r="E69" s="4">
        <v>1</v>
      </c>
      <c r="F69" s="3">
        <v>39</v>
      </c>
      <c r="G69" s="3">
        <v>130.9</v>
      </c>
      <c r="H69" s="3">
        <v>920</v>
      </c>
      <c r="I69" s="3">
        <v>26.635</v>
      </c>
    </row>
    <row r="70" spans="1:9" ht="12.75">
      <c r="A70" s="3">
        <v>9</v>
      </c>
      <c r="B70" s="4">
        <v>150</v>
      </c>
      <c r="C70" s="4">
        <v>2</v>
      </c>
      <c r="D70" s="4">
        <v>20</v>
      </c>
      <c r="E70" s="4">
        <v>1</v>
      </c>
      <c r="F70" s="3">
        <v>34.5</v>
      </c>
      <c r="G70" s="3">
        <v>131.3</v>
      </c>
      <c r="H70" s="3">
        <v>950</v>
      </c>
      <c r="I70" s="3">
        <v>27.631</v>
      </c>
    </row>
    <row r="71" spans="1:9" ht="12.75">
      <c r="A71" s="3">
        <v>16</v>
      </c>
      <c r="B71" s="4">
        <v>150</v>
      </c>
      <c r="C71" s="4">
        <v>3</v>
      </c>
      <c r="D71" s="4">
        <v>20</v>
      </c>
      <c r="E71" s="4">
        <v>1</v>
      </c>
      <c r="F71" s="3">
        <v>41</v>
      </c>
      <c r="G71" s="3">
        <v>134.9</v>
      </c>
      <c r="H71" s="3">
        <v>883</v>
      </c>
      <c r="I71" s="3">
        <v>27.957</v>
      </c>
    </row>
    <row r="72" spans="1:9" ht="12.75">
      <c r="A72" s="3">
        <v>17</v>
      </c>
      <c r="B72" s="4">
        <v>150</v>
      </c>
      <c r="C72" s="4">
        <v>4</v>
      </c>
      <c r="D72" s="4">
        <v>20</v>
      </c>
      <c r="E72" s="4">
        <v>1</v>
      </c>
      <c r="F72" s="3">
        <v>43.5</v>
      </c>
      <c r="G72" s="3">
        <v>129.4</v>
      </c>
      <c r="H72" s="3">
        <v>990</v>
      </c>
      <c r="I72" s="3">
        <v>28.991</v>
      </c>
    </row>
    <row r="73" spans="1:9" ht="12.75">
      <c r="A73" s="3">
        <v>22</v>
      </c>
      <c r="B73" s="4">
        <v>150</v>
      </c>
      <c r="C73" s="4">
        <v>5</v>
      </c>
      <c r="D73" s="4">
        <v>20</v>
      </c>
      <c r="E73" s="4">
        <v>1</v>
      </c>
      <c r="F73" s="3">
        <v>44</v>
      </c>
      <c r="G73" s="3">
        <v>130.2</v>
      </c>
      <c r="H73" s="3">
        <v>983</v>
      </c>
      <c r="I73" s="3">
        <v>27.868</v>
      </c>
    </row>
    <row r="74" spans="1:9" ht="12.75">
      <c r="A74" s="3"/>
      <c r="B74" s="10" t="s">
        <v>6</v>
      </c>
      <c r="C74" s="4"/>
      <c r="D74" s="4"/>
      <c r="E74" s="4"/>
      <c r="F74" s="2"/>
      <c r="G74" s="5">
        <f>SUM(G69:G73)/5</f>
        <v>131.34</v>
      </c>
      <c r="H74" s="5"/>
      <c r="I74" s="5">
        <f>SUM(I69:I73)/5</f>
        <v>27.816400000000005</v>
      </c>
    </row>
    <row r="75" spans="1:9" ht="12.75">
      <c r="A75" s="3"/>
      <c r="B75" s="10" t="s">
        <v>7</v>
      </c>
      <c r="C75" s="4"/>
      <c r="D75" s="4"/>
      <c r="E75" s="4"/>
      <c r="F75" s="2"/>
      <c r="G75" s="5">
        <f>((1/4)*((G69-G74)^2+(G70-G74)^2+(G71-G74)^2+(G72-G74)^2+(G73-G74)^2))^(1/2)</f>
        <v>2.117309613637082</v>
      </c>
      <c r="H75" s="5"/>
      <c r="I75" s="5">
        <f>((1/4)*((I69-I74)^2+(I70-I74)^2+(I71-I74)^2+(I72-I74)^2+(I73-I74)^2))^(1/2)</f>
        <v>0.8414563565628338</v>
      </c>
    </row>
    <row r="76" spans="1:9" ht="12.75">
      <c r="A76" s="3"/>
      <c r="B76" s="10" t="s">
        <v>13</v>
      </c>
      <c r="C76" s="4"/>
      <c r="D76" s="4"/>
      <c r="E76" s="4"/>
      <c r="F76" s="2"/>
      <c r="G76" s="5">
        <f>((G74/127.18)-1)*100</f>
        <v>3.2709545526026007</v>
      </c>
      <c r="H76" s="5"/>
      <c r="I76" s="5">
        <f>((I74/28.243)-1)*100</f>
        <v>-1.510462769535792</v>
      </c>
    </row>
    <row r="77" spans="1:9" ht="12.75">
      <c r="A77" s="3">
        <v>5</v>
      </c>
      <c r="B77" s="4">
        <v>300</v>
      </c>
      <c r="C77" s="4">
        <v>1</v>
      </c>
      <c r="D77" s="4">
        <v>20</v>
      </c>
      <c r="E77" s="4">
        <v>1</v>
      </c>
      <c r="F77" s="3">
        <v>39</v>
      </c>
      <c r="G77" s="3">
        <v>129.8</v>
      </c>
      <c r="H77" s="3">
        <v>1100</v>
      </c>
      <c r="I77" s="3">
        <v>35.864</v>
      </c>
    </row>
    <row r="78" spans="1:9" ht="12.75">
      <c r="A78" s="3">
        <v>6</v>
      </c>
      <c r="B78" s="4">
        <v>300</v>
      </c>
      <c r="C78" s="4">
        <v>2</v>
      </c>
      <c r="D78" s="4">
        <v>20</v>
      </c>
      <c r="E78" s="4">
        <v>1</v>
      </c>
      <c r="F78" s="3">
        <v>38</v>
      </c>
      <c r="G78" s="3">
        <v>131.3</v>
      </c>
      <c r="H78" s="3">
        <v>1080</v>
      </c>
      <c r="I78" s="3">
        <v>38.102</v>
      </c>
    </row>
    <row r="79" spans="1:9" ht="12.75">
      <c r="A79" s="3">
        <v>14</v>
      </c>
      <c r="B79" s="4">
        <v>300</v>
      </c>
      <c r="C79" s="4">
        <v>3</v>
      </c>
      <c r="D79" s="4">
        <v>20</v>
      </c>
      <c r="E79" s="4">
        <v>1</v>
      </c>
      <c r="F79" s="3">
        <v>38.5</v>
      </c>
      <c r="G79" s="3">
        <v>133.1</v>
      </c>
      <c r="H79" s="3">
        <v>960</v>
      </c>
      <c r="I79" s="3">
        <v>38.38</v>
      </c>
    </row>
    <row r="80" spans="1:9" ht="12.75">
      <c r="A80" s="3">
        <v>19</v>
      </c>
      <c r="B80" s="4">
        <v>300</v>
      </c>
      <c r="C80" s="4">
        <v>4</v>
      </c>
      <c r="D80" s="4">
        <v>20</v>
      </c>
      <c r="E80" s="4">
        <v>1</v>
      </c>
      <c r="F80" s="3">
        <v>43.5</v>
      </c>
      <c r="G80" s="3">
        <v>128.4</v>
      </c>
      <c r="H80" s="3">
        <v>1120</v>
      </c>
      <c r="I80" s="3">
        <v>42.852</v>
      </c>
    </row>
    <row r="81" spans="1:9" ht="12.75">
      <c r="A81" s="3">
        <v>25</v>
      </c>
      <c r="B81" s="4">
        <v>300</v>
      </c>
      <c r="C81" s="4">
        <v>5</v>
      </c>
      <c r="D81" s="4">
        <v>20</v>
      </c>
      <c r="E81" s="4">
        <v>1</v>
      </c>
      <c r="F81" s="3">
        <v>44</v>
      </c>
      <c r="G81" s="3">
        <v>132.2</v>
      </c>
      <c r="H81" s="3">
        <v>1020</v>
      </c>
      <c r="I81" s="3">
        <v>38.67</v>
      </c>
    </row>
    <row r="82" spans="1:9" ht="12.75">
      <c r="A82" s="3"/>
      <c r="B82" s="10" t="s">
        <v>6</v>
      </c>
      <c r="C82" s="4"/>
      <c r="D82" s="4"/>
      <c r="E82" s="4"/>
      <c r="F82" s="2"/>
      <c r="G82" s="5">
        <f>SUM(G77:G81)/5</f>
        <v>130.95999999999998</v>
      </c>
      <c r="H82" s="5"/>
      <c r="I82" s="5">
        <f>SUM(I77:I81)/5</f>
        <v>38.7736</v>
      </c>
    </row>
    <row r="83" spans="1:9" ht="12.75">
      <c r="A83" s="3"/>
      <c r="B83" s="10" t="s">
        <v>7</v>
      </c>
      <c r="C83" s="4"/>
      <c r="D83" s="4"/>
      <c r="E83" s="4"/>
      <c r="F83" s="2"/>
      <c r="G83" s="5">
        <f>((1/4)*((G77-G82)^2+(G78-G82)^2+(G79-G82)^2+(G80-G82)^2+(G81-G82)^2))^(1/2)</f>
        <v>1.8796276226955102</v>
      </c>
      <c r="H83" s="5"/>
      <c r="I83" s="5">
        <f>((1/4)*((I77-I82)^2+(I78-I82)^2+(I79-I82)^2+(I80-I82)^2+(I81-I82)^2))^(1/2)</f>
        <v>2.5355383649237093</v>
      </c>
    </row>
    <row r="84" spans="1:9" ht="12.75">
      <c r="A84" s="3"/>
      <c r="B84" s="10" t="s">
        <v>13</v>
      </c>
      <c r="C84" s="4"/>
      <c r="D84" s="4"/>
      <c r="E84" s="4"/>
      <c r="F84" s="2"/>
      <c r="G84" s="5">
        <f>((G82/126.44)-1)*100</f>
        <v>3.574818095539367</v>
      </c>
      <c r="H84" s="5"/>
      <c r="I84" s="5">
        <f>((I82/47.886)-1)*100</f>
        <v>-19.02936139999165</v>
      </c>
    </row>
    <row r="86" spans="1:9" ht="12.75">
      <c r="A86" s="3">
        <v>1</v>
      </c>
      <c r="B86" s="4">
        <v>50</v>
      </c>
      <c r="C86" s="4">
        <v>1</v>
      </c>
      <c r="D86" s="4">
        <v>50</v>
      </c>
      <c r="E86" s="4">
        <v>1</v>
      </c>
      <c r="F86" s="3">
        <v>37</v>
      </c>
      <c r="G86" s="3">
        <v>126</v>
      </c>
      <c r="H86" s="3">
        <v>780</v>
      </c>
      <c r="I86" s="3">
        <v>12.514</v>
      </c>
    </row>
    <row r="87" spans="1:9" ht="12.75">
      <c r="A87" s="3">
        <v>6</v>
      </c>
      <c r="B87" s="4">
        <v>50</v>
      </c>
      <c r="C87" s="4">
        <v>2</v>
      </c>
      <c r="D87" s="4">
        <v>50</v>
      </c>
      <c r="E87" s="4">
        <v>1</v>
      </c>
      <c r="F87" s="3">
        <v>36</v>
      </c>
      <c r="G87" s="3">
        <v>108.2</v>
      </c>
      <c r="H87" s="3">
        <v>1160</v>
      </c>
      <c r="I87" s="3">
        <v>13.22</v>
      </c>
    </row>
    <row r="88" spans="1:9" ht="12.75">
      <c r="A88" s="3">
        <v>10</v>
      </c>
      <c r="B88" s="4">
        <v>50</v>
      </c>
      <c r="C88" s="4">
        <v>3</v>
      </c>
      <c r="D88" s="4">
        <v>50</v>
      </c>
      <c r="E88" s="4">
        <v>1</v>
      </c>
      <c r="F88" s="3">
        <v>35</v>
      </c>
      <c r="G88" s="3">
        <v>127.9</v>
      </c>
      <c r="H88" s="3">
        <v>800</v>
      </c>
      <c r="I88" s="3">
        <v>12.834</v>
      </c>
    </row>
    <row r="89" spans="1:9" ht="12.75">
      <c r="A89" s="3">
        <v>15</v>
      </c>
      <c r="B89" s="4">
        <v>50</v>
      </c>
      <c r="C89" s="4">
        <v>4</v>
      </c>
      <c r="D89" s="4">
        <v>50</v>
      </c>
      <c r="E89" s="4">
        <v>1</v>
      </c>
      <c r="F89" s="3">
        <v>36</v>
      </c>
      <c r="G89" s="3">
        <v>131.3</v>
      </c>
      <c r="H89" s="3">
        <v>740</v>
      </c>
      <c r="I89" s="3">
        <v>12.987</v>
      </c>
    </row>
    <row r="90" spans="1:9" ht="12.75">
      <c r="A90" s="3">
        <v>17</v>
      </c>
      <c r="B90" s="4">
        <v>50</v>
      </c>
      <c r="C90" s="4">
        <v>5</v>
      </c>
      <c r="D90" s="4">
        <v>50</v>
      </c>
      <c r="E90" s="4">
        <v>1</v>
      </c>
      <c r="F90" s="3">
        <v>35</v>
      </c>
      <c r="G90" s="3">
        <v>132.2</v>
      </c>
      <c r="H90" s="3">
        <v>753</v>
      </c>
      <c r="I90" s="3">
        <v>13.029</v>
      </c>
    </row>
    <row r="91" spans="1:9" ht="12.75">
      <c r="A91" s="3"/>
      <c r="B91" s="10" t="s">
        <v>6</v>
      </c>
      <c r="C91" s="4"/>
      <c r="D91" s="4"/>
      <c r="E91" s="4"/>
      <c r="F91" s="2"/>
      <c r="G91" s="5">
        <f>SUM(G86:G90)/5</f>
        <v>125.12</v>
      </c>
      <c r="H91" s="5"/>
      <c r="I91" s="5">
        <f>SUM(I86:I90)/5</f>
        <v>12.9168</v>
      </c>
    </row>
    <row r="92" spans="1:9" ht="12.75">
      <c r="A92" s="3"/>
      <c r="B92" s="10" t="s">
        <v>7</v>
      </c>
      <c r="C92" s="4"/>
      <c r="D92" s="4"/>
      <c r="E92" s="4"/>
      <c r="F92" s="2"/>
      <c r="G92" s="5">
        <f>((1/4)*((G86-G91)^2+(G87-G91)^2+(G88-G91)^2+(G89-G91)^2+(G90-G91)^2))^(1/2)</f>
        <v>9.786572433697101</v>
      </c>
      <c r="H92" s="5"/>
      <c r="I92" s="5">
        <f>((1/4)*((I86-I91)^2+(I87-I91)^2+(I88-I91)^2+(I89-I91)^2+(I90-I91)^2))^(1/2)</f>
        <v>0.26388956023306465</v>
      </c>
    </row>
    <row r="93" spans="1:9" ht="12.75">
      <c r="A93" s="3"/>
      <c r="B93" s="10" t="s">
        <v>13</v>
      </c>
      <c r="C93" s="4"/>
      <c r="D93" s="4"/>
      <c r="E93" s="4"/>
      <c r="F93" s="2"/>
      <c r="G93" s="5">
        <f>((G91/127.18)-1)*100</f>
        <v>-1.61975153325995</v>
      </c>
      <c r="H93" s="5"/>
      <c r="I93" s="5">
        <f>((I91/12.968)-1)*100</f>
        <v>-0.39481801357186264</v>
      </c>
    </row>
    <row r="94" spans="1:9" ht="12.75">
      <c r="A94" s="3">
        <v>2</v>
      </c>
      <c r="B94" s="4">
        <v>80</v>
      </c>
      <c r="C94" s="4">
        <v>1</v>
      </c>
      <c r="D94" s="4">
        <v>50</v>
      </c>
      <c r="E94" s="4">
        <v>1</v>
      </c>
      <c r="F94" s="3">
        <v>37</v>
      </c>
      <c r="G94" s="3">
        <v>119.3</v>
      </c>
      <c r="H94" s="3">
        <v>955</v>
      </c>
      <c r="I94" s="3">
        <v>18.359</v>
      </c>
    </row>
    <row r="95" spans="1:9" ht="12.75">
      <c r="A95" s="3">
        <v>8</v>
      </c>
      <c r="B95" s="4">
        <v>80</v>
      </c>
      <c r="C95" s="4">
        <v>2</v>
      </c>
      <c r="D95" s="4">
        <v>50</v>
      </c>
      <c r="E95" s="4">
        <v>1</v>
      </c>
      <c r="F95" s="3">
        <v>35</v>
      </c>
      <c r="G95" s="3">
        <v>128.5</v>
      </c>
      <c r="H95" s="3">
        <v>875</v>
      </c>
      <c r="I95" s="3">
        <v>18.258</v>
      </c>
    </row>
    <row r="96" spans="1:9" ht="12.75">
      <c r="A96" s="3">
        <v>9</v>
      </c>
      <c r="B96" s="4">
        <v>80</v>
      </c>
      <c r="C96" s="4">
        <v>3</v>
      </c>
      <c r="D96" s="4">
        <v>50</v>
      </c>
      <c r="E96" s="4">
        <v>1</v>
      </c>
      <c r="F96" s="3">
        <v>35</v>
      </c>
      <c r="G96" s="3">
        <v>125.3</v>
      </c>
      <c r="H96" s="3">
        <v>930</v>
      </c>
      <c r="I96" s="3">
        <v>17.327</v>
      </c>
    </row>
    <row r="97" spans="1:9" ht="12.75">
      <c r="A97" s="3">
        <v>14</v>
      </c>
      <c r="B97" s="4">
        <v>80</v>
      </c>
      <c r="C97" s="4">
        <v>4</v>
      </c>
      <c r="D97" s="4">
        <v>50</v>
      </c>
      <c r="E97" s="4">
        <v>1</v>
      </c>
      <c r="F97" s="3">
        <v>36</v>
      </c>
      <c r="G97" s="3">
        <v>132.9</v>
      </c>
      <c r="H97" s="3">
        <v>750</v>
      </c>
      <c r="I97" s="3">
        <v>17.568</v>
      </c>
    </row>
    <row r="98" spans="1:9" ht="12.75">
      <c r="A98" s="3">
        <v>20</v>
      </c>
      <c r="B98" s="4">
        <v>80</v>
      </c>
      <c r="C98" s="4">
        <v>5</v>
      </c>
      <c r="D98" s="4">
        <v>50</v>
      </c>
      <c r="E98" s="4">
        <v>1</v>
      </c>
      <c r="F98" s="3">
        <v>35</v>
      </c>
      <c r="G98" s="3">
        <v>132.4</v>
      </c>
      <c r="H98" s="3">
        <v>743</v>
      </c>
      <c r="I98" s="3">
        <v>17.981</v>
      </c>
    </row>
    <row r="99" spans="1:9" ht="12.75">
      <c r="A99" s="3"/>
      <c r="B99" s="10" t="s">
        <v>6</v>
      </c>
      <c r="C99" s="4"/>
      <c r="D99" s="4"/>
      <c r="E99" s="4"/>
      <c r="F99" s="2"/>
      <c r="G99" s="5">
        <f>SUM(G94:G98)/5</f>
        <v>127.67999999999999</v>
      </c>
      <c r="H99" s="5"/>
      <c r="I99" s="5">
        <f>SUM(I94:I98)/5</f>
        <v>17.8986</v>
      </c>
    </row>
    <row r="100" spans="1:9" ht="12.75">
      <c r="A100" s="3"/>
      <c r="B100" s="10" t="s">
        <v>7</v>
      </c>
      <c r="C100" s="4"/>
      <c r="D100" s="4"/>
      <c r="E100" s="4"/>
      <c r="F100" s="2"/>
      <c r="G100" s="5">
        <f>((1/4)*((G94-G99)^2+(G95-G99)^2+(G96-G99)^2+(G97-G99)^2+(G98-G99)^2))^(1/2)</f>
        <v>5.6144456538468726</v>
      </c>
      <c r="H100" s="5"/>
      <c r="I100" s="5">
        <f>((1/4)*((I94-I99)^2+(I95-I99)^2+(I96-I99)^2+(I97-I99)^2+(I98-I99)^2))^(1/2)</f>
        <v>0.44270452900326146</v>
      </c>
    </row>
    <row r="101" spans="1:9" ht="12.75">
      <c r="A101" s="3"/>
      <c r="B101" s="10" t="s">
        <v>13</v>
      </c>
      <c r="C101" s="4"/>
      <c r="D101" s="4"/>
      <c r="E101" s="4"/>
      <c r="F101" s="2"/>
      <c r="G101" s="5">
        <f>((G99/127.88)-1)*100</f>
        <v>-0.156396621832966</v>
      </c>
      <c r="H101" s="5"/>
      <c r="I101" s="5">
        <f>((I99/16.91)-1)*100</f>
        <v>5.846244825547009</v>
      </c>
    </row>
    <row r="102" spans="1:9" ht="12.75">
      <c r="A102" s="3">
        <v>4</v>
      </c>
      <c r="B102" s="4">
        <v>150</v>
      </c>
      <c r="C102" s="4">
        <v>1</v>
      </c>
      <c r="D102" s="4">
        <v>50</v>
      </c>
      <c r="E102" s="4">
        <v>1</v>
      </c>
      <c r="F102" s="3">
        <v>37</v>
      </c>
      <c r="G102" s="3">
        <v>123.5</v>
      </c>
      <c r="H102" s="3">
        <v>1070</v>
      </c>
      <c r="I102" s="3">
        <v>24.305</v>
      </c>
    </row>
    <row r="103" spans="1:9" ht="12.75">
      <c r="A103" s="3">
        <v>5</v>
      </c>
      <c r="B103" s="4">
        <v>150</v>
      </c>
      <c r="C103" s="4">
        <v>2</v>
      </c>
      <c r="D103" s="4">
        <v>50</v>
      </c>
      <c r="E103" s="4">
        <v>1</v>
      </c>
      <c r="F103" s="3">
        <v>37</v>
      </c>
      <c r="G103" s="3">
        <v>115.9</v>
      </c>
      <c r="H103" s="3">
        <v>1120</v>
      </c>
      <c r="I103" s="3">
        <v>24.036</v>
      </c>
    </row>
    <row r="104" spans="1:9" ht="12.75">
      <c r="A104" s="3">
        <v>11</v>
      </c>
      <c r="B104" s="4">
        <v>150</v>
      </c>
      <c r="C104" s="4">
        <v>3</v>
      </c>
      <c r="D104" s="4">
        <v>50</v>
      </c>
      <c r="E104" s="4">
        <v>1</v>
      </c>
      <c r="F104" s="3">
        <v>35</v>
      </c>
      <c r="G104" s="3">
        <v>129.1</v>
      </c>
      <c r="H104" s="3">
        <v>955</v>
      </c>
      <c r="I104" s="3">
        <v>26.982</v>
      </c>
    </row>
    <row r="105" spans="1:9" ht="12.75">
      <c r="A105" s="3">
        <v>16</v>
      </c>
      <c r="B105" s="4">
        <v>150</v>
      </c>
      <c r="C105" s="4">
        <v>4</v>
      </c>
      <c r="D105" s="4">
        <v>50</v>
      </c>
      <c r="E105" s="4">
        <v>1</v>
      </c>
      <c r="F105" s="3">
        <v>35</v>
      </c>
      <c r="G105" s="3">
        <v>133.4</v>
      </c>
      <c r="H105" s="3">
        <v>877</v>
      </c>
      <c r="I105" s="3">
        <v>25.617</v>
      </c>
    </row>
    <row r="106" spans="1:9" ht="12.75">
      <c r="A106" s="3">
        <v>19</v>
      </c>
      <c r="B106" s="4">
        <v>150</v>
      </c>
      <c r="C106" s="4">
        <v>5</v>
      </c>
      <c r="D106" s="4">
        <v>50</v>
      </c>
      <c r="E106" s="4">
        <v>1</v>
      </c>
      <c r="F106" s="3">
        <v>35</v>
      </c>
      <c r="G106" s="3">
        <v>132.8</v>
      </c>
      <c r="H106" s="3">
        <v>870</v>
      </c>
      <c r="I106" s="3">
        <v>25.545</v>
      </c>
    </row>
    <row r="107" spans="1:9" ht="12.75">
      <c r="A107" s="3"/>
      <c r="B107" s="10" t="s">
        <v>6</v>
      </c>
      <c r="C107" s="4"/>
      <c r="D107" s="4"/>
      <c r="E107" s="4"/>
      <c r="F107" s="2"/>
      <c r="G107" s="5">
        <f>SUM(G102:G106)/5</f>
        <v>126.94000000000001</v>
      </c>
      <c r="H107" s="5"/>
      <c r="I107" s="5">
        <f>SUM(I102:I106)/5</f>
        <v>25.297000000000004</v>
      </c>
    </row>
    <row r="108" spans="1:9" ht="12.75">
      <c r="A108" s="3"/>
      <c r="B108" s="10" t="s">
        <v>7</v>
      </c>
      <c r="C108" s="4"/>
      <c r="D108" s="4"/>
      <c r="E108" s="4"/>
      <c r="F108" s="2"/>
      <c r="G108" s="5">
        <f>((1/4)*((G102-G107)^2+(G103-G107)^2+(G104-G107)^2+(G105-G107)^2+(G106-G107)^2))^(1/2)</f>
        <v>7.322089865605312</v>
      </c>
      <c r="H108" s="5"/>
      <c r="I108" s="5">
        <f>((1/4)*((I102-I107)^2+(I103-I107)^2+(I104-I107)^2+(I105-I107)^2+(I106-I107)^2))^(1/2)</f>
        <v>1.180816878266905</v>
      </c>
    </row>
    <row r="109" spans="1:9" ht="12.75">
      <c r="A109" s="3"/>
      <c r="B109" s="10" t="s">
        <v>13</v>
      </c>
      <c r="C109" s="4"/>
      <c r="D109" s="4"/>
      <c r="E109" s="4"/>
      <c r="F109" s="2"/>
      <c r="G109" s="5">
        <f>((G107/127.18)-1)*100</f>
        <v>-0.18870891649630517</v>
      </c>
      <c r="H109" s="5"/>
      <c r="I109" s="5">
        <f>((I107/28.243)-1)*100</f>
        <v>-10.430903232659405</v>
      </c>
    </row>
    <row r="110" spans="1:9" ht="12.75">
      <c r="A110" s="3">
        <v>3</v>
      </c>
      <c r="B110" s="4">
        <v>300</v>
      </c>
      <c r="C110" s="4">
        <v>1</v>
      </c>
      <c r="D110" s="4">
        <v>50</v>
      </c>
      <c r="E110" s="4">
        <v>1</v>
      </c>
      <c r="F110" s="3">
        <v>37</v>
      </c>
      <c r="G110" s="3">
        <v>120.1</v>
      </c>
      <c r="H110" s="3">
        <v>1140</v>
      </c>
      <c r="I110" s="3">
        <v>43.113</v>
      </c>
    </row>
    <row r="111" spans="1:9" ht="12.75">
      <c r="A111" s="3">
        <v>7</v>
      </c>
      <c r="B111" s="4">
        <v>300</v>
      </c>
      <c r="C111" s="4">
        <v>2</v>
      </c>
      <c r="D111" s="4">
        <v>50</v>
      </c>
      <c r="E111" s="4">
        <v>1</v>
      </c>
      <c r="F111" s="3">
        <v>35</v>
      </c>
      <c r="G111" s="3">
        <v>122.1</v>
      </c>
      <c r="H111" s="3">
        <v>1145</v>
      </c>
      <c r="I111" s="3">
        <v>40.851</v>
      </c>
    </row>
    <row r="112" spans="1:9" ht="12.75">
      <c r="A112" s="3">
        <v>12</v>
      </c>
      <c r="B112" s="4">
        <v>300</v>
      </c>
      <c r="C112" s="4">
        <v>3</v>
      </c>
      <c r="D112" s="4">
        <v>50</v>
      </c>
      <c r="E112" s="4">
        <v>1</v>
      </c>
      <c r="F112" s="3">
        <v>35</v>
      </c>
      <c r="G112" s="3">
        <v>129.1</v>
      </c>
      <c r="H112" s="3">
        <v>1076</v>
      </c>
      <c r="I112" s="3">
        <v>39.314</v>
      </c>
    </row>
    <row r="113" spans="1:9" ht="12.75">
      <c r="A113" s="3">
        <v>13</v>
      </c>
      <c r="B113" s="4">
        <v>300</v>
      </c>
      <c r="C113" s="4">
        <v>4</v>
      </c>
      <c r="D113" s="4">
        <v>50</v>
      </c>
      <c r="E113" s="4">
        <v>1</v>
      </c>
      <c r="F113" s="3">
        <v>36</v>
      </c>
      <c r="G113" s="3">
        <v>127.3</v>
      </c>
      <c r="H113" s="3">
        <v>1020</v>
      </c>
      <c r="I113" s="3">
        <v>34.722</v>
      </c>
    </row>
    <row r="114" spans="1:9" ht="12.75">
      <c r="A114" s="3">
        <v>18</v>
      </c>
      <c r="B114" s="4">
        <v>300</v>
      </c>
      <c r="C114" s="4">
        <v>5</v>
      </c>
      <c r="D114" s="4">
        <v>50</v>
      </c>
      <c r="E114" s="4">
        <v>1</v>
      </c>
      <c r="F114" s="3">
        <v>34.5</v>
      </c>
      <c r="G114" s="3">
        <v>135.1</v>
      </c>
      <c r="H114" s="3">
        <v>970</v>
      </c>
      <c r="I114" s="3">
        <v>39.544</v>
      </c>
    </row>
    <row r="115" spans="1:9" ht="12.75">
      <c r="A115" s="3"/>
      <c r="B115" s="10" t="s">
        <v>6</v>
      </c>
      <c r="C115" s="4"/>
      <c r="D115" s="4"/>
      <c r="E115" s="4"/>
      <c r="F115" s="2"/>
      <c r="G115" s="5">
        <f>SUM(G110:G114)/5</f>
        <v>126.73999999999998</v>
      </c>
      <c r="H115" s="5"/>
      <c r="I115" s="5">
        <f>SUM(I110:I114)/5</f>
        <v>39.508799999999994</v>
      </c>
    </row>
    <row r="116" spans="1:9" ht="12.75">
      <c r="A116" s="3"/>
      <c r="B116" s="10" t="s">
        <v>7</v>
      </c>
      <c r="C116" s="4"/>
      <c r="D116" s="4"/>
      <c r="E116" s="4"/>
      <c r="F116" s="2"/>
      <c r="G116" s="5">
        <f>((1/4)*((G110-G115)^2+(G111-G115)^2+(G112-G115)^2+(G113-G115)^2+(G114-G115)^2))^(1/2)</f>
        <v>5.9454184041158955</v>
      </c>
      <c r="H116" s="5"/>
      <c r="I116" s="5">
        <f>((1/4)*((I110-I115)^2+(I111-I115)^2+(I112-I115)^2+(I113-I115)^2+(I114-I115)^2))^(1/2)</f>
        <v>3.071823513810648</v>
      </c>
    </row>
    <row r="117" spans="1:9" ht="12.75">
      <c r="A117" s="3"/>
      <c r="B117" s="10" t="s">
        <v>13</v>
      </c>
      <c r="C117" s="4"/>
      <c r="D117" s="4"/>
      <c r="E117" s="4"/>
      <c r="F117" s="2"/>
      <c r="G117" s="5">
        <f>((G115/126.44)-1)*100</f>
        <v>0.23726668775703175</v>
      </c>
      <c r="H117" s="5"/>
      <c r="I117" s="5">
        <f>((I115/47.886)-1)*100</f>
        <v>-17.494048364866575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13"/>
  <sheetViews>
    <sheetView workbookViewId="0" topLeftCell="A31">
      <selection activeCell="J31" sqref="J31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9.7109375" style="0" customWidth="1"/>
    <col min="4" max="4" width="7.00390625" style="0" customWidth="1"/>
    <col min="5" max="5" width="7.140625" style="0" customWidth="1"/>
    <col min="6" max="6" width="7.8515625" style="0" customWidth="1"/>
    <col min="7" max="7" width="14.421875" style="0" customWidth="1"/>
    <col min="8" max="8" width="12.28125" style="0" customWidth="1"/>
    <col min="10" max="10" width="14.7109375" style="0" customWidth="1"/>
    <col min="11" max="11" width="8.421875" style="0" customWidth="1"/>
    <col min="13" max="13" width="12.421875" style="0" customWidth="1"/>
    <col min="14" max="14" width="12.7109375" style="0" customWidth="1"/>
  </cols>
  <sheetData>
    <row r="4" spans="1:10" ht="15.75">
      <c r="A4" s="8" t="s">
        <v>24</v>
      </c>
      <c r="B4" s="14"/>
      <c r="C4" s="15"/>
      <c r="D4" s="21"/>
      <c r="E4" s="21"/>
      <c r="F4" s="21"/>
      <c r="G4" s="21"/>
      <c r="H4" s="15"/>
      <c r="J4" s="8" t="s">
        <v>36</v>
      </c>
    </row>
    <row r="5" spans="1:8" ht="15.75">
      <c r="A5" s="8"/>
      <c r="B5" s="14"/>
      <c r="C5" s="15"/>
      <c r="D5" s="21"/>
      <c r="E5" s="21"/>
      <c r="F5" s="21"/>
      <c r="G5" s="21"/>
      <c r="H5" s="15"/>
    </row>
    <row r="6" spans="1:15" ht="12.75">
      <c r="A6" s="2" t="s">
        <v>25</v>
      </c>
      <c r="B6" s="2" t="s">
        <v>26</v>
      </c>
      <c r="C6" s="2" t="s">
        <v>27</v>
      </c>
      <c r="D6" s="12" t="s">
        <v>28</v>
      </c>
      <c r="E6" s="12" t="s">
        <v>29</v>
      </c>
      <c r="F6" s="2" t="s">
        <v>30</v>
      </c>
      <c r="G6" s="2" t="s">
        <v>31</v>
      </c>
      <c r="H6" s="2" t="s">
        <v>32</v>
      </c>
      <c r="J6" s="2" t="s">
        <v>37</v>
      </c>
      <c r="K6" s="2" t="s">
        <v>38</v>
      </c>
      <c r="L6" s="2" t="s">
        <v>15</v>
      </c>
      <c r="M6" s="2" t="s">
        <v>22</v>
      </c>
      <c r="N6" s="2" t="s">
        <v>23</v>
      </c>
      <c r="O6" s="22"/>
    </row>
    <row r="7" spans="1:14" ht="12.75">
      <c r="A7" s="3">
        <v>20</v>
      </c>
      <c r="B7" s="3">
        <v>128.4</v>
      </c>
      <c r="C7" s="3">
        <v>21.11</v>
      </c>
      <c r="D7" s="9">
        <f aca="true" t="shared" si="0" ref="D7:D31">114-C7</f>
        <v>92.89</v>
      </c>
      <c r="E7" s="9">
        <f aca="true" t="shared" si="1" ref="E7:E31">2*(TAN(RADIANS(0.5))*D7+17.7)</f>
        <v>37.021277498167166</v>
      </c>
      <c r="F7" s="9">
        <f aca="true" t="shared" si="2" ref="F7:F31">(((3.14*D7)/12)*(37.6^2+37.6*E7+E7^2))*10^-3</f>
        <v>101.5109039058326</v>
      </c>
      <c r="G7" s="9">
        <f aca="true" t="shared" si="3" ref="G7:G31">(1000*B7)/F7</f>
        <v>1264.888746524327</v>
      </c>
      <c r="H7" s="3">
        <v>20.047</v>
      </c>
      <c r="J7" s="4">
        <v>20</v>
      </c>
      <c r="K7" s="9">
        <f>SUM(G7:G11)/5</f>
        <v>1270.0719624612925</v>
      </c>
      <c r="L7" s="9">
        <f>SUM(G36:G40)/5</f>
        <v>1287.075095061005</v>
      </c>
      <c r="M7" s="9">
        <f>SUM(G65:G69)/5</f>
        <v>1318.714028909814</v>
      </c>
      <c r="N7" s="9"/>
    </row>
    <row r="8" spans="1:14" ht="12.75">
      <c r="A8" s="3">
        <v>20</v>
      </c>
      <c r="B8" s="3">
        <v>126.4</v>
      </c>
      <c r="C8" s="3">
        <v>23.456</v>
      </c>
      <c r="D8" s="9">
        <f t="shared" si="0"/>
        <v>90.544</v>
      </c>
      <c r="E8" s="9">
        <f t="shared" si="1"/>
        <v>36.98033103449293</v>
      </c>
      <c r="F8" s="9">
        <f t="shared" si="2"/>
        <v>98.8389104178661</v>
      </c>
      <c r="G8" s="9">
        <f t="shared" si="3"/>
        <v>1278.848577605849</v>
      </c>
      <c r="H8" s="3">
        <v>20.045</v>
      </c>
      <c r="J8" s="4">
        <v>50</v>
      </c>
      <c r="K8" s="9">
        <f>SUM(G12:G16)/5</f>
        <v>1367.144351693356</v>
      </c>
      <c r="L8" s="9">
        <f>SUM(G41:G45)/5</f>
        <v>1420.8141254406614</v>
      </c>
      <c r="M8" s="9">
        <f>SUM(G70:G74)/5</f>
        <v>1414.0357122177302</v>
      </c>
      <c r="N8" s="9">
        <f>SUM(G94:G98)/5</f>
        <v>1397.7573236981457</v>
      </c>
    </row>
    <row r="9" spans="1:14" ht="12.75">
      <c r="A9" s="3">
        <v>20</v>
      </c>
      <c r="B9" s="3">
        <v>126.5</v>
      </c>
      <c r="C9" s="3">
        <v>22.074</v>
      </c>
      <c r="D9" s="9">
        <f t="shared" si="0"/>
        <v>91.926</v>
      </c>
      <c r="E9" s="9">
        <f t="shared" si="1"/>
        <v>37.00445209706658</v>
      </c>
      <c r="F9" s="9">
        <f t="shared" si="2"/>
        <v>100.41226040997309</v>
      </c>
      <c r="G9" s="9">
        <f t="shared" si="3"/>
        <v>1259.8063173113853</v>
      </c>
      <c r="H9" s="3">
        <v>20.124</v>
      </c>
      <c r="J9" s="4">
        <v>80</v>
      </c>
      <c r="K9" s="9">
        <f>SUM(G17:G21)/5</f>
        <v>1407.957697059339</v>
      </c>
      <c r="L9" s="9">
        <f>SUM(G46:G50)/5</f>
        <v>1441.9545855316971</v>
      </c>
      <c r="M9" s="9">
        <f>SUM(G75:G79)/5</f>
        <v>1464.0402697874174</v>
      </c>
      <c r="N9" s="9">
        <f>SUM(G99:G103)/5</f>
        <v>1442.675349260265</v>
      </c>
    </row>
    <row r="10" spans="1:14" ht="12.75">
      <c r="A10" s="3">
        <v>20</v>
      </c>
      <c r="B10" s="3">
        <v>129.4</v>
      </c>
      <c r="C10" s="3">
        <v>19.894</v>
      </c>
      <c r="D10" s="9">
        <f t="shared" si="0"/>
        <v>94.106</v>
      </c>
      <c r="E10" s="9">
        <f t="shared" si="1"/>
        <v>37.042501240634294</v>
      </c>
      <c r="F10" s="9">
        <f t="shared" si="2"/>
        <v>102.89811597200182</v>
      </c>
      <c r="G10" s="9">
        <f t="shared" si="3"/>
        <v>1257.5546090193648</v>
      </c>
      <c r="H10" s="3">
        <v>20.042</v>
      </c>
      <c r="J10" s="4">
        <v>150</v>
      </c>
      <c r="K10" s="9">
        <f>SUM(G22:G26)/5</f>
        <v>1468.646964136456</v>
      </c>
      <c r="L10" s="9">
        <f>SUM(G51:G55)/5</f>
        <v>1500.7454345518313</v>
      </c>
      <c r="M10" s="9">
        <f>SUM(G80:G84)/5</f>
        <v>1534.4078229607544</v>
      </c>
      <c r="N10" s="9">
        <f>SUM(G104:G108)/5</f>
        <v>1512.2233232830577</v>
      </c>
    </row>
    <row r="11" spans="1:14" ht="12.75">
      <c r="A11" s="3">
        <v>20</v>
      </c>
      <c r="B11" s="3">
        <v>128.7</v>
      </c>
      <c r="C11" s="3">
        <v>22.59</v>
      </c>
      <c r="D11" s="9">
        <f t="shared" si="0"/>
        <v>91.41</v>
      </c>
      <c r="E11" s="9">
        <f t="shared" si="1"/>
        <v>36.99544596950652</v>
      </c>
      <c r="F11" s="9">
        <f t="shared" si="2"/>
        <v>99.82458471481156</v>
      </c>
      <c r="G11" s="9">
        <f t="shared" si="3"/>
        <v>1289.261561845536</v>
      </c>
      <c r="H11" s="3">
        <v>20.06</v>
      </c>
      <c r="J11" s="4">
        <v>300</v>
      </c>
      <c r="K11" s="9">
        <f>SUM(G27:G31)/5</f>
        <v>1535.73420118242</v>
      </c>
      <c r="L11" s="9">
        <f>SUM(G56:G60)/5</f>
        <v>1582.737928885459</v>
      </c>
      <c r="M11" s="9">
        <f>SUM(G85:G89)/5</f>
        <v>1612.0477120405928</v>
      </c>
      <c r="N11" s="9">
        <f>SUM(G109:G113)/5</f>
        <v>1576.7935063681355</v>
      </c>
    </row>
    <row r="12" spans="1:14" ht="12.75">
      <c r="A12" s="3">
        <v>50</v>
      </c>
      <c r="B12" s="3">
        <v>123.5</v>
      </c>
      <c r="C12" s="3">
        <v>30.532</v>
      </c>
      <c r="D12" s="9">
        <f t="shared" si="0"/>
        <v>83.468</v>
      </c>
      <c r="E12" s="9">
        <f t="shared" si="1"/>
        <v>36.85682840151811</v>
      </c>
      <c r="F12" s="9">
        <f t="shared" si="2"/>
        <v>90.81407432413934</v>
      </c>
      <c r="G12" s="9">
        <f t="shared" si="3"/>
        <v>1359.9213659239203</v>
      </c>
      <c r="H12" s="3">
        <v>50.185</v>
      </c>
      <c r="J12" s="17"/>
      <c r="K12" s="21"/>
      <c r="L12" s="21"/>
      <c r="M12" s="21"/>
      <c r="N12" s="21"/>
    </row>
    <row r="13" spans="1:8" ht="12.75">
      <c r="A13" s="3">
        <v>50</v>
      </c>
      <c r="B13" s="3">
        <v>124.9</v>
      </c>
      <c r="C13" s="3">
        <v>29.767</v>
      </c>
      <c r="D13" s="9">
        <f t="shared" si="0"/>
        <v>84.233</v>
      </c>
      <c r="E13" s="9">
        <f t="shared" si="1"/>
        <v>36.87018050923797</v>
      </c>
      <c r="F13" s="9">
        <f t="shared" si="2"/>
        <v>91.67916528624865</v>
      </c>
      <c r="G13" s="9">
        <f t="shared" si="3"/>
        <v>1362.359698738818</v>
      </c>
      <c r="H13" s="3">
        <v>50.125</v>
      </c>
    </row>
    <row r="14" spans="1:10" ht="15.75">
      <c r="A14" s="3">
        <v>50</v>
      </c>
      <c r="B14" s="3">
        <v>130.5</v>
      </c>
      <c r="C14" s="3">
        <v>26.377</v>
      </c>
      <c r="D14" s="9">
        <f t="shared" si="0"/>
        <v>87.623</v>
      </c>
      <c r="E14" s="9">
        <f t="shared" si="1"/>
        <v>36.92934867285931</v>
      </c>
      <c r="F14" s="9">
        <f t="shared" si="2"/>
        <v>95.51996557681272</v>
      </c>
      <c r="G14" s="9">
        <f t="shared" si="3"/>
        <v>1366.2065224998219</v>
      </c>
      <c r="H14" s="3">
        <v>50.034</v>
      </c>
      <c r="J14" s="8" t="s">
        <v>39</v>
      </c>
    </row>
    <row r="15" spans="1:8" ht="12.75">
      <c r="A15" s="3">
        <v>50</v>
      </c>
      <c r="B15" s="3">
        <v>129.8</v>
      </c>
      <c r="C15" s="3">
        <v>27.414</v>
      </c>
      <c r="D15" s="9">
        <f t="shared" si="0"/>
        <v>86.586</v>
      </c>
      <c r="E15" s="9">
        <f t="shared" si="1"/>
        <v>36.91124914906128</v>
      </c>
      <c r="F15" s="9">
        <f t="shared" si="2"/>
        <v>94.34380763369917</v>
      </c>
      <c r="G15" s="9">
        <f t="shared" si="3"/>
        <v>1375.8189674086893</v>
      </c>
      <c r="H15" s="3">
        <v>50.221</v>
      </c>
    </row>
    <row r="16" spans="1:14" ht="12.75">
      <c r="A16" s="3">
        <v>50</v>
      </c>
      <c r="B16" s="3">
        <v>127.2</v>
      </c>
      <c r="C16" s="3">
        <v>28.82</v>
      </c>
      <c r="D16" s="9">
        <f t="shared" si="0"/>
        <v>85.18</v>
      </c>
      <c r="E16" s="9">
        <f t="shared" si="1"/>
        <v>36.886709196833664</v>
      </c>
      <c r="F16" s="9">
        <f t="shared" si="2"/>
        <v>92.75090405785649</v>
      </c>
      <c r="G16" s="9">
        <f t="shared" si="3"/>
        <v>1371.41520389553</v>
      </c>
      <c r="H16" s="3">
        <v>50.194</v>
      </c>
      <c r="J16" s="4">
        <v>20</v>
      </c>
      <c r="K16" s="3">
        <f>SUM(H7:H11)/5</f>
        <v>20.0636</v>
      </c>
      <c r="L16" s="3">
        <f>SUM(H36:H40)/5</f>
        <v>20.206200000000003</v>
      </c>
      <c r="M16" s="3">
        <f>SUM(H65:H69)/5</f>
        <v>20.1484</v>
      </c>
      <c r="N16" s="3"/>
    </row>
    <row r="17" spans="1:14" ht="12.75">
      <c r="A17" s="3">
        <v>80</v>
      </c>
      <c r="B17" s="3">
        <v>125.8</v>
      </c>
      <c r="C17" s="3">
        <v>32.425</v>
      </c>
      <c r="D17" s="9">
        <f t="shared" si="0"/>
        <v>81.575</v>
      </c>
      <c r="E17" s="9">
        <f t="shared" si="1"/>
        <v>36.8237884800623</v>
      </c>
      <c r="F17" s="9">
        <f t="shared" si="2"/>
        <v>88.67598922486297</v>
      </c>
      <c r="G17" s="9">
        <f t="shared" si="3"/>
        <v>1418.6478335302088</v>
      </c>
      <c r="H17" s="3">
        <v>80.35</v>
      </c>
      <c r="J17" s="4">
        <v>50</v>
      </c>
      <c r="K17" s="3">
        <f>SUM(H12:H16)/5</f>
        <v>50.1518</v>
      </c>
      <c r="L17" s="3">
        <f>SUM(H41:H45)/5</f>
        <v>50.3098</v>
      </c>
      <c r="M17" s="3">
        <f>SUM(H70:H74)/5</f>
        <v>50.352</v>
      </c>
      <c r="N17" s="3">
        <f>SUM(H94:H98)/5</f>
        <v>50.254400000000004</v>
      </c>
    </row>
    <row r="18" spans="1:14" ht="12.75">
      <c r="A18" s="3">
        <v>80</v>
      </c>
      <c r="B18" s="3">
        <v>127</v>
      </c>
      <c r="C18" s="3">
        <v>30.29</v>
      </c>
      <c r="D18" s="9">
        <f t="shared" si="0"/>
        <v>83.71000000000001</v>
      </c>
      <c r="E18" s="9">
        <f t="shared" si="1"/>
        <v>36.861052205528836</v>
      </c>
      <c r="F18" s="9">
        <f t="shared" si="2"/>
        <v>91.08767189060535</v>
      </c>
      <c r="G18" s="9">
        <f t="shared" si="3"/>
        <v>1394.2611262754053</v>
      </c>
      <c r="H18" s="3">
        <v>80.713</v>
      </c>
      <c r="J18" s="4">
        <v>80</v>
      </c>
      <c r="K18" s="3">
        <f>SUM(H17:H21)/5</f>
        <v>80.3494</v>
      </c>
      <c r="L18" s="3">
        <f>SUM(H46:H50)/5</f>
        <v>80.643</v>
      </c>
      <c r="M18" s="3">
        <f>SUM(H75:H79)/5</f>
        <v>80.439</v>
      </c>
      <c r="N18" s="3">
        <f>SUM(H99:H103)/5</f>
        <v>80.71119999999999</v>
      </c>
    </row>
    <row r="19" spans="1:14" ht="12.75">
      <c r="A19" s="3">
        <v>80</v>
      </c>
      <c r="B19" s="3">
        <v>128.5</v>
      </c>
      <c r="C19" s="3">
        <v>29.379</v>
      </c>
      <c r="D19" s="9">
        <f t="shared" si="0"/>
        <v>84.621</v>
      </c>
      <c r="E19" s="9">
        <f t="shared" si="1"/>
        <v>36.876952558643595</v>
      </c>
      <c r="F19" s="9">
        <f t="shared" si="2"/>
        <v>92.11816084965466</v>
      </c>
      <c r="G19" s="9">
        <f t="shared" si="3"/>
        <v>1394.9475197374366</v>
      </c>
      <c r="H19" s="3">
        <v>80.426</v>
      </c>
      <c r="J19" s="4">
        <v>150</v>
      </c>
      <c r="K19" s="3">
        <f>SUM(H22:H26)/5</f>
        <v>150.2708</v>
      </c>
      <c r="L19" s="3">
        <f>SUM(H51:H55)/5</f>
        <v>151.2384</v>
      </c>
      <c r="M19" s="3">
        <f>SUM(H80:H84)/5</f>
        <v>150.9604</v>
      </c>
      <c r="N19" s="3">
        <f>SUM(H104:H108)/5</f>
        <v>151.42919999999998</v>
      </c>
    </row>
    <row r="20" spans="1:14" ht="12.75">
      <c r="A20" s="3">
        <v>80</v>
      </c>
      <c r="B20" s="3">
        <v>132.9</v>
      </c>
      <c r="C20" s="3">
        <v>27.217</v>
      </c>
      <c r="D20" s="9">
        <f t="shared" si="0"/>
        <v>86.783</v>
      </c>
      <c r="E20" s="9">
        <f t="shared" si="1"/>
        <v>36.91468753497084</v>
      </c>
      <c r="F20" s="9">
        <f t="shared" si="2"/>
        <v>94.5671582503337</v>
      </c>
      <c r="G20" s="9">
        <f t="shared" si="3"/>
        <v>1405.3504668945789</v>
      </c>
      <c r="H20" s="3">
        <v>80.102</v>
      </c>
      <c r="J20" s="4">
        <v>300</v>
      </c>
      <c r="K20" s="3">
        <f>SUM(H27:H31)/5</f>
        <v>300.678</v>
      </c>
      <c r="L20" s="3">
        <f>SUM(H56:H60)/5</f>
        <v>301.9832</v>
      </c>
      <c r="M20" s="3">
        <f>SUM(H85:H89)/5</f>
        <v>301.58419999999995</v>
      </c>
      <c r="N20" s="3">
        <f>SUM(H109:H113)/5</f>
        <v>301.8084</v>
      </c>
    </row>
    <row r="21" spans="1:8" ht="12.75">
      <c r="A21" s="3">
        <v>80</v>
      </c>
      <c r="B21" s="3">
        <v>125.2</v>
      </c>
      <c r="C21" s="3">
        <v>33.235</v>
      </c>
      <c r="D21" s="9">
        <f t="shared" si="0"/>
        <v>80.765</v>
      </c>
      <c r="E21" s="9">
        <f t="shared" si="1"/>
        <v>36.80965095424126</v>
      </c>
      <c r="F21" s="9">
        <f t="shared" si="2"/>
        <v>87.76224603336102</v>
      </c>
      <c r="G21" s="9">
        <f t="shared" si="3"/>
        <v>1426.5815388590645</v>
      </c>
      <c r="H21" s="3">
        <v>80.156</v>
      </c>
    </row>
    <row r="22" spans="1:8" ht="12.75">
      <c r="A22" s="3">
        <v>150</v>
      </c>
      <c r="B22" s="3">
        <v>122.8</v>
      </c>
      <c r="C22" s="3">
        <v>36.915</v>
      </c>
      <c r="D22" s="9">
        <f t="shared" si="0"/>
        <v>77.08500000000001</v>
      </c>
      <c r="E22" s="9">
        <f t="shared" si="1"/>
        <v>36.745421207301284</v>
      </c>
      <c r="F22" s="9">
        <f t="shared" si="2"/>
        <v>83.61941441878156</v>
      </c>
      <c r="G22" s="9">
        <f t="shared" si="3"/>
        <v>1468.558478357607</v>
      </c>
      <c r="H22" s="3">
        <v>150.149</v>
      </c>
    </row>
    <row r="23" spans="1:12" ht="15.75">
      <c r="A23" s="3">
        <v>150</v>
      </c>
      <c r="B23" s="3">
        <v>124.6</v>
      </c>
      <c r="C23" s="3">
        <v>37.003</v>
      </c>
      <c r="D23" s="9">
        <f t="shared" si="0"/>
        <v>76.997</v>
      </c>
      <c r="E23" s="9">
        <f t="shared" si="1"/>
        <v>36.743885278570104</v>
      </c>
      <c r="F23" s="9">
        <f t="shared" si="2"/>
        <v>83.52051707066298</v>
      </c>
      <c r="G23" s="9">
        <f t="shared" si="3"/>
        <v>1491.8490015403222</v>
      </c>
      <c r="H23" s="3">
        <v>150.276</v>
      </c>
      <c r="J23" s="8" t="s">
        <v>40</v>
      </c>
      <c r="K23" s="14"/>
      <c r="L23" s="14"/>
    </row>
    <row r="24" spans="1:14" ht="12.75">
      <c r="A24" s="3">
        <v>150</v>
      </c>
      <c r="B24" s="3">
        <v>125.6</v>
      </c>
      <c r="C24" s="3">
        <v>34.575</v>
      </c>
      <c r="D24" s="9">
        <f t="shared" si="0"/>
        <v>79.425</v>
      </c>
      <c r="E24" s="9">
        <f t="shared" si="1"/>
        <v>36.78626294856203</v>
      </c>
      <c r="F24" s="9">
        <f t="shared" si="2"/>
        <v>86.25210331083841</v>
      </c>
      <c r="G24" s="9">
        <f t="shared" si="3"/>
        <v>1456.1963729436052</v>
      </c>
      <c r="H24" s="3">
        <v>150.282</v>
      </c>
      <c r="J24" s="2" t="s">
        <v>1</v>
      </c>
      <c r="K24" s="12" t="s">
        <v>17</v>
      </c>
      <c r="L24" s="12" t="s">
        <v>18</v>
      </c>
      <c r="M24" s="12" t="s">
        <v>19</v>
      </c>
      <c r="N24" s="12" t="s">
        <v>20</v>
      </c>
    </row>
    <row r="25" spans="1:14" ht="12.75">
      <c r="A25" s="3">
        <v>150</v>
      </c>
      <c r="B25" s="3">
        <v>132.2</v>
      </c>
      <c r="C25" s="3">
        <v>30.908</v>
      </c>
      <c r="D25" s="9">
        <f t="shared" si="0"/>
        <v>83.092</v>
      </c>
      <c r="E25" s="9">
        <f t="shared" si="1"/>
        <v>36.85026579693946</v>
      </c>
      <c r="F25" s="9">
        <f t="shared" si="2"/>
        <v>90.3891002584371</v>
      </c>
      <c r="G25" s="9">
        <f t="shared" si="3"/>
        <v>1462.565725535698</v>
      </c>
      <c r="H25" s="3">
        <v>150.337</v>
      </c>
      <c r="J25" s="3">
        <v>20</v>
      </c>
      <c r="K25" s="27">
        <f>((1/4)*((H7-J25)^2+(H8-J25)^2+(H9-J25)^2+(H10-J25)^2+(H11-J25)^2))^(1/2)</f>
        <v>0.079015821200567</v>
      </c>
      <c r="L25" s="27">
        <f>((1/4)*((H36-J25)^2+(H37-J25)^2+(H38-J25)^2+(H39-J25)^2+(H40-J25)^2))^(1/2)</f>
        <v>0.24326785648745267</v>
      </c>
      <c r="M25" s="27">
        <f>((1/4)*((H65-J25)^2+(H66-J25)^2+(H67-J25)^2+(H68-J25)^2+(H69-J25)^2))^(1/2)</f>
        <v>0.2296236050583649</v>
      </c>
      <c r="N25" s="3"/>
    </row>
    <row r="26" spans="1:14" ht="12.75">
      <c r="A26" s="3">
        <v>150</v>
      </c>
      <c r="B26" s="3">
        <v>130.7</v>
      </c>
      <c r="C26" s="3">
        <v>31.897</v>
      </c>
      <c r="D26" s="9">
        <f t="shared" si="0"/>
        <v>82.10300000000001</v>
      </c>
      <c r="E26" s="9">
        <f t="shared" si="1"/>
        <v>36.83300405244934</v>
      </c>
      <c r="F26" s="9">
        <f t="shared" si="2"/>
        <v>89.2719779305899</v>
      </c>
      <c r="G26" s="9">
        <f t="shared" si="3"/>
        <v>1464.0652423050478</v>
      </c>
      <c r="H26" s="3">
        <v>150.31</v>
      </c>
      <c r="J26" s="3">
        <v>50</v>
      </c>
      <c r="K26" s="27">
        <f>((1/4)*((H12-J26)^2+(H13-J26)^2+(H14-J26)^2+(H15-J26)^2+(H16-J26)^2))^(1/2)</f>
        <v>0.18539350042544658</v>
      </c>
      <c r="L26" s="27">
        <f>((1/4)*((H41-J26)^2+(H42-J26)^2+(H43-J26)^2+(H44-J26)^2+(H45-J26)^2))^(1/2)</f>
        <v>0.36659343965761293</v>
      </c>
      <c r="M26" s="9">
        <f>((1/4)*((H70-J26)^2+(H71-J26)^2+(H72-J26)^2+(H73-J26)^2+(H74-J26)^2))^(1/2)</f>
        <v>0.43600630729382833</v>
      </c>
      <c r="N26" s="27">
        <f>((1/4)*((H94-J26)^2+(H95-J26)^2+(H96-J26)^2+(H97-J26)^2+(H98-J26)^2))^(1/2)</f>
        <v>0.4676943446311939</v>
      </c>
    </row>
    <row r="27" spans="1:14" ht="12.75">
      <c r="A27" s="3">
        <v>300</v>
      </c>
      <c r="B27" s="3">
        <v>124</v>
      </c>
      <c r="C27" s="3">
        <v>39.756</v>
      </c>
      <c r="D27" s="9">
        <f t="shared" si="0"/>
        <v>74.244</v>
      </c>
      <c r="E27" s="9">
        <f t="shared" si="1"/>
        <v>36.69583514451419</v>
      </c>
      <c r="F27" s="9">
        <f t="shared" si="2"/>
        <v>80.43061786449543</v>
      </c>
      <c r="G27" s="9">
        <f t="shared" si="3"/>
        <v>1541.7014476863474</v>
      </c>
      <c r="H27" s="3">
        <v>300.912</v>
      </c>
      <c r="J27" s="3">
        <v>80</v>
      </c>
      <c r="K27" s="27">
        <f>((1/4)*((H17-J27)^2+(H18-J27)^2+(H19-J27)^2+(H20-J27)^2+(H21-J27)^2))^(1/2)</f>
        <v>0.4601861036580721</v>
      </c>
      <c r="L27" s="27">
        <f>((1/4)*((H46-J27)^2+(H47-J27)^2+(H48-J27)^2+(H49-J27)^2+(H50-J27)^2))^(1/2)</f>
        <v>0.8771064644614123</v>
      </c>
      <c r="M27" s="9">
        <f>((1/4)*((H75-J27)^2+(H76-J27)^2+(H77-J27)^2+(H78-J27)^2+(H79-J27)^2))^(1/2)</f>
        <v>0.5545752879456444</v>
      </c>
      <c r="N27" s="9">
        <f>((1/4)*((H99-J27)^2+(H100-J27)^2+(H101-J27)^2+(H102-J27)^2+(H103-J27)^2))^(1/2)</f>
        <v>0.8595341761675298</v>
      </c>
    </row>
    <row r="28" spans="1:14" ht="12.75">
      <c r="A28" s="3">
        <v>300</v>
      </c>
      <c r="B28" s="3">
        <v>122.2</v>
      </c>
      <c r="C28" s="3">
        <v>41.061</v>
      </c>
      <c r="D28" s="9">
        <f t="shared" si="0"/>
        <v>72.939</v>
      </c>
      <c r="E28" s="9">
        <f t="shared" si="1"/>
        <v>36.67305801958031</v>
      </c>
      <c r="F28" s="9">
        <f t="shared" si="2"/>
        <v>78.96863446296153</v>
      </c>
      <c r="G28" s="9">
        <f t="shared" si="3"/>
        <v>1547.4498303160499</v>
      </c>
      <c r="H28" s="3">
        <v>300.615</v>
      </c>
      <c r="J28" s="3">
        <v>150</v>
      </c>
      <c r="K28" s="27">
        <f>((1/4)*((H22-J28)^2+(H23-J28)^2+(H24-J28)^2+(H25-J28)^2+(H26-J28)^2))^(1/2)</f>
        <v>0.31127560135674226</v>
      </c>
      <c r="L28" s="27">
        <f>((1/4)*((H51-J28)^2+(H52-J28)^2+(H53-J28)^2+(H54-J28)^2+(H55-J28)^2))^(1/2)</f>
        <v>1.4640223700476653</v>
      </c>
      <c r="M28" s="9">
        <f>((1/4)*((H80-J28)^2+(H81-J28)^2+(H82-J28)^2+(H83-J28)^2+(H84-J28)^2))^(1/2)</f>
        <v>1.3416186119758446</v>
      </c>
      <c r="N28" s="9">
        <f>((1/4)*((H104-J28)^2+(H105-J28)^2+(H106-J28)^2+(H107-J28)^2+(H108-J28)^2))^(1/2)</f>
        <v>1.7236291654529388</v>
      </c>
    </row>
    <row r="29" spans="1:14" ht="12.75">
      <c r="A29" s="3">
        <v>300</v>
      </c>
      <c r="B29" s="3">
        <v>127.4</v>
      </c>
      <c r="C29" s="3">
        <v>37.379</v>
      </c>
      <c r="D29" s="9">
        <f t="shared" si="0"/>
        <v>76.62100000000001</v>
      </c>
      <c r="E29" s="9">
        <f t="shared" si="1"/>
        <v>36.73732267399146</v>
      </c>
      <c r="F29" s="9">
        <f t="shared" si="2"/>
        <v>83.09804525431147</v>
      </c>
      <c r="G29" s="9">
        <f t="shared" si="3"/>
        <v>1533.1287229453808</v>
      </c>
      <c r="H29" s="3">
        <v>300.722</v>
      </c>
      <c r="J29" s="3">
        <v>300</v>
      </c>
      <c r="K29" s="27">
        <f>((1/4)*((H27-J29)^2+(H28-J29)^2+(H29-J29)^2+(H30-J29)^2+(H31-J29)^2))^(1/2)</f>
        <v>0.8346097890631136</v>
      </c>
      <c r="L29" s="27">
        <f>((1/4)*((H56-J29)^2+(H57-J29)^2+(H58-J29)^2+(H59-J29)^2+(H60-J29)^2))^(1/2)</f>
        <v>2.2697700324041508</v>
      </c>
      <c r="M29" s="9">
        <f>((1/4)*((H85-J29)^2+(H86-J29)^2+(H87-J29)^2+(H88-J29)^2+(H89-J29)^2))^(1/2)</f>
        <v>1.8467773958980551</v>
      </c>
      <c r="N29" s="9">
        <f>((1/4)*((H109-J29)^2+(H110-J29)^2+(H111-J29)^2+(H112-J29)^2+(H113-J29)^2))^(1/2)</f>
        <v>2.1162059209821633</v>
      </c>
    </row>
    <row r="30" spans="1:8" ht="12.75">
      <c r="A30" s="3">
        <v>300</v>
      </c>
      <c r="B30" s="3">
        <v>131.1</v>
      </c>
      <c r="C30" s="3">
        <v>34.861</v>
      </c>
      <c r="D30" s="9">
        <f t="shared" si="0"/>
        <v>79.13900000000001</v>
      </c>
      <c r="E30" s="9">
        <f t="shared" si="1"/>
        <v>36.78127118018572</v>
      </c>
      <c r="F30" s="9">
        <f t="shared" si="2"/>
        <v>85.93002836387075</v>
      </c>
      <c r="G30" s="9">
        <f t="shared" si="3"/>
        <v>1525.659917681593</v>
      </c>
      <c r="H30" s="3">
        <v>300.121</v>
      </c>
    </row>
    <row r="31" spans="1:8" ht="12.75">
      <c r="A31" s="3">
        <v>300</v>
      </c>
      <c r="B31" s="3">
        <v>127.5</v>
      </c>
      <c r="C31" s="3">
        <v>37.205</v>
      </c>
      <c r="D31" s="9">
        <f t="shared" si="0"/>
        <v>76.795</v>
      </c>
      <c r="E31" s="9">
        <f t="shared" si="1"/>
        <v>36.74035962398264</v>
      </c>
      <c r="F31" s="9">
        <f t="shared" si="2"/>
        <v>83.29353278264638</v>
      </c>
      <c r="G31" s="9">
        <f t="shared" si="3"/>
        <v>1530.73108728273</v>
      </c>
      <c r="H31" s="3">
        <v>301.02</v>
      </c>
    </row>
    <row r="34" spans="1:8" ht="15.75">
      <c r="A34" s="8" t="s">
        <v>33</v>
      </c>
      <c r="C34" s="15"/>
      <c r="D34" s="21"/>
      <c r="E34" s="21"/>
      <c r="F34" s="21"/>
      <c r="G34" s="21"/>
      <c r="H34" s="15"/>
    </row>
    <row r="35" spans="3:8" ht="12.75">
      <c r="C35" s="15"/>
      <c r="D35" s="21"/>
      <c r="E35" s="21"/>
      <c r="F35" s="21"/>
      <c r="G35" s="21"/>
      <c r="H35" s="15"/>
    </row>
    <row r="36" spans="1:8" ht="12.75">
      <c r="A36" s="3">
        <v>20</v>
      </c>
      <c r="B36" s="3">
        <v>125.5</v>
      </c>
      <c r="C36" s="3">
        <v>25.321</v>
      </c>
      <c r="D36" s="9">
        <f aca="true" t="shared" si="4" ref="D36:D60">114-C36</f>
        <v>88.679</v>
      </c>
      <c r="E36" s="9">
        <f aca="true" t="shared" si="5" ref="E36:E60">2*(TAN(RADIANS(0.5))*D36+17.7)</f>
        <v>36.947779817633396</v>
      </c>
      <c r="F36" s="9">
        <f aca="true" t="shared" si="6" ref="F36:F60">(((3.14*D36)/12)*(37.6^2+37.6*E36+E36^2))*10^-3</f>
        <v>96.71881370542312</v>
      </c>
      <c r="G36" s="9">
        <f aca="true" t="shared" si="7" ref="G36:G60">(1000*B36)/F36</f>
        <v>1297.5758820019842</v>
      </c>
      <c r="H36" s="3">
        <v>20.269</v>
      </c>
    </row>
    <row r="37" spans="1:8" ht="12.75">
      <c r="A37" s="3">
        <v>20</v>
      </c>
      <c r="B37" s="3">
        <v>105.8</v>
      </c>
      <c r="C37" s="3">
        <v>40.635</v>
      </c>
      <c r="D37" s="9">
        <f t="shared" si="4"/>
        <v>73.36500000000001</v>
      </c>
      <c r="E37" s="9">
        <f t="shared" si="5"/>
        <v>36.68049331093803</v>
      </c>
      <c r="F37" s="9">
        <f t="shared" si="6"/>
        <v>79.44568765556586</v>
      </c>
      <c r="G37" s="9">
        <f t="shared" si="7"/>
        <v>1331.7274117972568</v>
      </c>
      <c r="H37" s="3">
        <v>20.28</v>
      </c>
    </row>
    <row r="38" spans="1:8" ht="12.75">
      <c r="A38" s="3">
        <v>20</v>
      </c>
      <c r="B38" s="3">
        <v>130.7</v>
      </c>
      <c r="C38" s="3">
        <v>21.094</v>
      </c>
      <c r="D38" s="9">
        <f t="shared" si="4"/>
        <v>92.906</v>
      </c>
      <c r="E38" s="9">
        <f t="shared" si="5"/>
        <v>37.02155675793647</v>
      </c>
      <c r="F38" s="9">
        <f t="shared" si="6"/>
        <v>101.52914676246144</v>
      </c>
      <c r="G38" s="9">
        <f t="shared" si="7"/>
        <v>1287.3150633855612</v>
      </c>
      <c r="H38" s="3">
        <v>20.104</v>
      </c>
    </row>
    <row r="39" spans="1:8" ht="12.75">
      <c r="A39" s="3">
        <v>20</v>
      </c>
      <c r="B39" s="3">
        <v>130.7</v>
      </c>
      <c r="C39" s="3">
        <v>20.146</v>
      </c>
      <c r="D39" s="9">
        <f t="shared" si="4"/>
        <v>93.854</v>
      </c>
      <c r="E39" s="9">
        <f t="shared" si="5"/>
        <v>37.03810289926775</v>
      </c>
      <c r="F39" s="9">
        <f t="shared" si="6"/>
        <v>102.61050881938573</v>
      </c>
      <c r="G39" s="9">
        <f t="shared" si="7"/>
        <v>1273.7486784132138</v>
      </c>
      <c r="H39" s="3">
        <v>20.146</v>
      </c>
    </row>
    <row r="40" spans="1:8" ht="12.75">
      <c r="A40" s="3">
        <v>20</v>
      </c>
      <c r="B40" s="3">
        <v>120.7</v>
      </c>
      <c r="C40" s="3">
        <v>25.12</v>
      </c>
      <c r="D40" s="9">
        <f t="shared" si="4"/>
        <v>88.88</v>
      </c>
      <c r="E40" s="9">
        <f t="shared" si="5"/>
        <v>36.95128801848528</v>
      </c>
      <c r="F40" s="9">
        <f t="shared" si="6"/>
        <v>96.94713397156131</v>
      </c>
      <c r="G40" s="9">
        <f t="shared" si="7"/>
        <v>1245.0084397070098</v>
      </c>
      <c r="H40" s="3">
        <v>20.232</v>
      </c>
    </row>
    <row r="41" spans="1:8" ht="12.75">
      <c r="A41" s="3">
        <v>50</v>
      </c>
      <c r="B41" s="3">
        <v>126.1</v>
      </c>
      <c r="C41" s="3">
        <v>31.357</v>
      </c>
      <c r="D41" s="9">
        <f t="shared" si="4"/>
        <v>82.643</v>
      </c>
      <c r="E41" s="9">
        <f t="shared" si="5"/>
        <v>36.84242906966335</v>
      </c>
      <c r="F41" s="9">
        <f t="shared" si="6"/>
        <v>89.8818086743795</v>
      </c>
      <c r="G41" s="9">
        <f t="shared" si="7"/>
        <v>1402.9535215165777</v>
      </c>
      <c r="H41" s="3">
        <v>50.249</v>
      </c>
    </row>
    <row r="42" spans="1:8" ht="12.75">
      <c r="A42" s="3">
        <v>50</v>
      </c>
      <c r="B42" s="3">
        <v>109.7</v>
      </c>
      <c r="C42" s="3">
        <v>42.026</v>
      </c>
      <c r="D42" s="9">
        <f t="shared" si="4"/>
        <v>71.97399999999999</v>
      </c>
      <c r="E42" s="9">
        <f t="shared" si="5"/>
        <v>36.65621516474415</v>
      </c>
      <c r="F42" s="9">
        <f t="shared" si="6"/>
        <v>77.88867369355711</v>
      </c>
      <c r="G42" s="9">
        <f t="shared" si="7"/>
        <v>1408.4204390435564</v>
      </c>
      <c r="H42" s="3">
        <v>50.186</v>
      </c>
    </row>
    <row r="43" spans="1:8" ht="12.75">
      <c r="A43" s="3">
        <v>50</v>
      </c>
      <c r="B43" s="3">
        <v>118.3</v>
      </c>
      <c r="C43" s="3">
        <v>36.113</v>
      </c>
      <c r="D43" s="9">
        <f t="shared" si="4"/>
        <v>77.887</v>
      </c>
      <c r="E43" s="9">
        <f t="shared" si="5"/>
        <v>36.75941910323766</v>
      </c>
      <c r="F43" s="9">
        <f t="shared" si="6"/>
        <v>84.5210954558385</v>
      </c>
      <c r="G43" s="9">
        <f t="shared" si="7"/>
        <v>1399.650576722715</v>
      </c>
      <c r="H43" s="3">
        <v>50.297</v>
      </c>
    </row>
    <row r="44" spans="1:8" ht="12.75">
      <c r="A44" s="3">
        <v>50</v>
      </c>
      <c r="B44" s="3">
        <v>128.1</v>
      </c>
      <c r="C44" s="3">
        <v>29.478</v>
      </c>
      <c r="D44" s="9">
        <f t="shared" si="4"/>
        <v>84.52199999999999</v>
      </c>
      <c r="E44" s="9">
        <f t="shared" si="5"/>
        <v>36.875224638821024</v>
      </c>
      <c r="F44" s="9">
        <f t="shared" si="6"/>
        <v>92.00613435278247</v>
      </c>
      <c r="G44" s="9">
        <f t="shared" si="7"/>
        <v>1392.2984690218752</v>
      </c>
      <c r="H44" s="3">
        <v>50.311</v>
      </c>
    </row>
    <row r="45" spans="1:8" ht="12.75">
      <c r="A45" s="3">
        <v>50</v>
      </c>
      <c r="B45" s="3">
        <v>121.3</v>
      </c>
      <c r="C45" s="3">
        <v>39.403</v>
      </c>
      <c r="D45" s="9">
        <f t="shared" si="4"/>
        <v>74.59700000000001</v>
      </c>
      <c r="E45" s="9">
        <f t="shared" si="5"/>
        <v>36.70199631317447</v>
      </c>
      <c r="F45" s="9">
        <f t="shared" si="6"/>
        <v>80.82638167193683</v>
      </c>
      <c r="G45" s="9">
        <f t="shared" si="7"/>
        <v>1500.7476208985827</v>
      </c>
      <c r="H45" s="3">
        <v>50.506</v>
      </c>
    </row>
    <row r="46" spans="1:8" ht="12.75">
      <c r="A46" s="3">
        <v>80</v>
      </c>
      <c r="B46" s="3">
        <v>123.3</v>
      </c>
      <c r="C46" s="3">
        <v>34.125</v>
      </c>
      <c r="D46" s="9">
        <f t="shared" si="4"/>
        <v>79.875</v>
      </c>
      <c r="E46" s="9">
        <f t="shared" si="5"/>
        <v>36.79411712957371</v>
      </c>
      <c r="F46" s="9">
        <f t="shared" si="6"/>
        <v>86.75903485297246</v>
      </c>
      <c r="G46" s="9">
        <f t="shared" si="7"/>
        <v>1421.1776353777132</v>
      </c>
      <c r="H46" s="3">
        <v>80.536</v>
      </c>
    </row>
    <row r="47" spans="1:8" ht="12.75">
      <c r="A47" s="3">
        <v>80</v>
      </c>
      <c r="B47" s="3">
        <v>126.5</v>
      </c>
      <c r="C47" s="3">
        <v>32.005</v>
      </c>
      <c r="D47" s="9">
        <f t="shared" si="4"/>
        <v>81.995</v>
      </c>
      <c r="E47" s="9">
        <f t="shared" si="5"/>
        <v>36.83111904900653</v>
      </c>
      <c r="F47" s="9">
        <f t="shared" si="6"/>
        <v>89.15004780523358</v>
      </c>
      <c r="G47" s="9">
        <f t="shared" si="7"/>
        <v>1418.9560534657815</v>
      </c>
      <c r="H47" s="3">
        <v>80.305</v>
      </c>
    </row>
    <row r="48" spans="1:8" ht="12.75">
      <c r="A48" s="3">
        <v>80</v>
      </c>
      <c r="B48" s="3">
        <v>126.5</v>
      </c>
      <c r="C48" s="3">
        <v>32.312</v>
      </c>
      <c r="D48" s="9">
        <f t="shared" si="4"/>
        <v>81.688</v>
      </c>
      <c r="E48" s="9">
        <f t="shared" si="5"/>
        <v>36.82576075218301</v>
      </c>
      <c r="F48" s="9">
        <f t="shared" si="6"/>
        <v>88.80351570453695</v>
      </c>
      <c r="G48" s="9">
        <f t="shared" si="7"/>
        <v>1424.493152060388</v>
      </c>
      <c r="H48" s="3">
        <v>80.513</v>
      </c>
    </row>
    <row r="49" spans="1:8" ht="12.75">
      <c r="A49" s="3">
        <v>80</v>
      </c>
      <c r="B49" s="3">
        <v>112.5</v>
      </c>
      <c r="C49" s="3">
        <v>42.42</v>
      </c>
      <c r="D49" s="9">
        <f t="shared" si="4"/>
        <v>71.58</v>
      </c>
      <c r="E49" s="9">
        <f t="shared" si="5"/>
        <v>36.649338392925024</v>
      </c>
      <c r="F49" s="9">
        <f t="shared" si="6"/>
        <v>77.44801066634436</v>
      </c>
      <c r="G49" s="9">
        <f t="shared" si="7"/>
        <v>1452.5873425550458</v>
      </c>
      <c r="H49" s="3">
        <v>81.523</v>
      </c>
    </row>
    <row r="50" spans="1:8" ht="12.75">
      <c r="A50" s="3">
        <v>80</v>
      </c>
      <c r="B50" s="3">
        <v>121.8</v>
      </c>
      <c r="C50" s="3">
        <v>38.709</v>
      </c>
      <c r="D50" s="9">
        <f t="shared" si="4"/>
        <v>75.291</v>
      </c>
      <c r="E50" s="9">
        <f t="shared" si="5"/>
        <v>36.71410920566804</v>
      </c>
      <c r="F50" s="9">
        <f t="shared" si="6"/>
        <v>81.60482826779452</v>
      </c>
      <c r="G50" s="9">
        <f t="shared" si="7"/>
        <v>1492.5587441995583</v>
      </c>
      <c r="H50" s="3">
        <v>80.338</v>
      </c>
    </row>
    <row r="51" spans="1:8" ht="12.75">
      <c r="A51" s="3">
        <v>150</v>
      </c>
      <c r="B51" s="3">
        <v>118.1</v>
      </c>
      <c r="C51" s="3">
        <v>41.831</v>
      </c>
      <c r="D51" s="9">
        <f t="shared" si="4"/>
        <v>72.169</v>
      </c>
      <c r="E51" s="9">
        <f t="shared" si="5"/>
        <v>36.65961864318254</v>
      </c>
      <c r="F51" s="9">
        <f t="shared" si="6"/>
        <v>78.10682717522026</v>
      </c>
      <c r="G51" s="9">
        <f t="shared" si="7"/>
        <v>1512.0317169594075</v>
      </c>
      <c r="H51" s="3">
        <v>151.343</v>
      </c>
    </row>
    <row r="52" spans="1:8" ht="12.75">
      <c r="A52" s="3">
        <v>150</v>
      </c>
      <c r="B52" s="3">
        <v>113.1</v>
      </c>
      <c r="C52" s="3">
        <v>44.047</v>
      </c>
      <c r="D52" s="9">
        <f t="shared" si="4"/>
        <v>69.953</v>
      </c>
      <c r="E52" s="9">
        <f t="shared" si="5"/>
        <v>36.6209411651339</v>
      </c>
      <c r="F52" s="9">
        <f t="shared" si="6"/>
        <v>75.63000225202522</v>
      </c>
      <c r="G52" s="9">
        <f t="shared" si="7"/>
        <v>1495.4382735982454</v>
      </c>
      <c r="H52" s="3">
        <v>151.234</v>
      </c>
    </row>
    <row r="53" spans="1:8" ht="12.75">
      <c r="A53" s="3">
        <v>150</v>
      </c>
      <c r="B53" s="3">
        <v>127.7</v>
      </c>
      <c r="C53" s="3">
        <v>34.596</v>
      </c>
      <c r="D53" s="9">
        <f t="shared" si="4"/>
        <v>79.404</v>
      </c>
      <c r="E53" s="9">
        <f t="shared" si="5"/>
        <v>36.785896420114824</v>
      </c>
      <c r="F53" s="9">
        <f t="shared" si="6"/>
        <v>86.22845159047256</v>
      </c>
      <c r="G53" s="9">
        <f t="shared" si="7"/>
        <v>1480.9497056318435</v>
      </c>
      <c r="H53" s="3">
        <v>150.464</v>
      </c>
    </row>
    <row r="54" spans="1:8" ht="12.75">
      <c r="A54" s="3">
        <v>150</v>
      </c>
      <c r="B54" s="3">
        <v>114.5</v>
      </c>
      <c r="C54" s="3">
        <v>42.356</v>
      </c>
      <c r="D54" s="9">
        <f t="shared" si="4"/>
        <v>71.644</v>
      </c>
      <c r="E54" s="9">
        <f t="shared" si="5"/>
        <v>36.650455432002246</v>
      </c>
      <c r="F54" s="9">
        <f t="shared" si="6"/>
        <v>77.51957962925809</v>
      </c>
      <c r="G54" s="9">
        <f t="shared" si="7"/>
        <v>1477.0461933308065</v>
      </c>
      <c r="H54" s="3">
        <v>151.759</v>
      </c>
    </row>
    <row r="55" spans="1:8" ht="12.75">
      <c r="A55" s="3">
        <v>150</v>
      </c>
      <c r="B55" s="3">
        <v>120.4</v>
      </c>
      <c r="C55" s="3">
        <v>41.685</v>
      </c>
      <c r="D55" s="9">
        <f t="shared" si="4"/>
        <v>72.315</v>
      </c>
      <c r="E55" s="9">
        <f t="shared" si="5"/>
        <v>36.662166888577445</v>
      </c>
      <c r="F55" s="9">
        <f t="shared" si="6"/>
        <v>78.27018810906705</v>
      </c>
      <c r="G55" s="9">
        <f t="shared" si="7"/>
        <v>1538.2612832388543</v>
      </c>
      <c r="H55" s="3">
        <v>151.392</v>
      </c>
    </row>
    <row r="56" spans="1:8" ht="12.75">
      <c r="A56" s="3">
        <v>300</v>
      </c>
      <c r="B56" s="3">
        <v>112.9</v>
      </c>
      <c r="C56" s="3">
        <v>47.709</v>
      </c>
      <c r="D56" s="9">
        <f t="shared" si="4"/>
        <v>66.291</v>
      </c>
      <c r="E56" s="9">
        <f t="shared" si="5"/>
        <v>36.55702558543438</v>
      </c>
      <c r="F56" s="9">
        <f t="shared" si="6"/>
        <v>71.54799609022686</v>
      </c>
      <c r="G56" s="9">
        <f t="shared" si="7"/>
        <v>1577.961734352776</v>
      </c>
      <c r="H56" s="3">
        <v>302.575</v>
      </c>
    </row>
    <row r="57" spans="1:8" ht="12.75">
      <c r="A57" s="3">
        <v>300</v>
      </c>
      <c r="B57" s="3">
        <v>116.4</v>
      </c>
      <c r="C57" s="3">
        <v>45.52</v>
      </c>
      <c r="D57" s="9">
        <f t="shared" si="4"/>
        <v>68.47999999999999</v>
      </c>
      <c r="E57" s="9">
        <f t="shared" si="5"/>
        <v>36.59523181262232</v>
      </c>
      <c r="F57" s="9">
        <f t="shared" si="6"/>
        <v>73.98641038457427</v>
      </c>
      <c r="G57" s="9">
        <f t="shared" si="7"/>
        <v>1573.2618922172862</v>
      </c>
      <c r="H57" s="3">
        <v>301.635</v>
      </c>
    </row>
    <row r="58" spans="1:8" ht="12.75">
      <c r="A58" s="3">
        <v>300</v>
      </c>
      <c r="B58" s="3">
        <v>123</v>
      </c>
      <c r="C58" s="3">
        <v>41.147</v>
      </c>
      <c r="D58" s="9">
        <f t="shared" si="4"/>
        <v>72.85300000000001</v>
      </c>
      <c r="E58" s="9">
        <f t="shared" si="5"/>
        <v>36.6715569983203</v>
      </c>
      <c r="F58" s="9">
        <f t="shared" si="6"/>
        <v>78.87235051801315</v>
      </c>
      <c r="G58" s="9">
        <f t="shared" si="7"/>
        <v>1559.481861414905</v>
      </c>
      <c r="H58" s="3">
        <v>301.373</v>
      </c>
    </row>
    <row r="59" spans="1:8" ht="12.75">
      <c r="A59" s="3">
        <v>300</v>
      </c>
      <c r="B59" s="3">
        <v>121.2</v>
      </c>
      <c r="C59" s="3">
        <v>43.064</v>
      </c>
      <c r="D59" s="9">
        <f t="shared" si="4"/>
        <v>70.936</v>
      </c>
      <c r="E59" s="9">
        <f t="shared" si="5"/>
        <v>36.63809818721053</v>
      </c>
      <c r="F59" s="9">
        <f t="shared" si="6"/>
        <v>76.7280814885432</v>
      </c>
      <c r="G59" s="9">
        <f t="shared" si="7"/>
        <v>1579.6042029031732</v>
      </c>
      <c r="H59" s="3">
        <v>302.042</v>
      </c>
    </row>
    <row r="60" spans="1:8" ht="12.75">
      <c r="A60" s="3">
        <v>300</v>
      </c>
      <c r="B60" s="3">
        <v>118.4</v>
      </c>
      <c r="C60" s="3">
        <v>46.464</v>
      </c>
      <c r="D60" s="9">
        <f t="shared" si="4"/>
        <v>67.536</v>
      </c>
      <c r="E60" s="9">
        <f t="shared" si="5"/>
        <v>36.57875548623337</v>
      </c>
      <c r="F60" s="9">
        <f t="shared" si="6"/>
        <v>72.93425038412876</v>
      </c>
      <c r="G60" s="9">
        <f t="shared" si="7"/>
        <v>1623.3799535391545</v>
      </c>
      <c r="H60" s="3">
        <v>302.291</v>
      </c>
    </row>
    <row r="63" spans="1:8" ht="15.75">
      <c r="A63" s="8" t="s">
        <v>34</v>
      </c>
      <c r="C63" s="15"/>
      <c r="D63" s="21"/>
      <c r="E63" s="21"/>
      <c r="F63" s="21"/>
      <c r="G63" s="21"/>
      <c r="H63" s="15"/>
    </row>
    <row r="64" spans="3:8" ht="12.75">
      <c r="C64" s="15"/>
      <c r="D64" s="21"/>
      <c r="E64" s="21"/>
      <c r="F64" s="21"/>
      <c r="G64" s="21"/>
      <c r="H64" s="15"/>
    </row>
    <row r="65" spans="1:8" ht="12.75">
      <c r="A65" s="3">
        <v>20</v>
      </c>
      <c r="B65" s="3">
        <v>130.6</v>
      </c>
      <c r="C65" s="3">
        <v>22.154</v>
      </c>
      <c r="D65" s="9">
        <f aca="true" t="shared" si="8" ref="D65:D89">114-C65</f>
        <v>91.846</v>
      </c>
      <c r="E65" s="9">
        <f aca="true" t="shared" si="9" ref="E65:E89">2*(TAN(RADIANS(0.5))*D65+17.7)</f>
        <v>37.00305579822006</v>
      </c>
      <c r="F65" s="9">
        <f aca="true" t="shared" si="10" ref="F65:F89">(((3.14*D65)/12)*(37.6^2+37.6*E65+E65^2))*10^-3</f>
        <v>100.3211298659688</v>
      </c>
      <c r="G65" s="9">
        <f aca="true" t="shared" si="11" ref="G65:G89">(1000*B65)/F65</f>
        <v>1301.8194688844158</v>
      </c>
      <c r="H65" s="3">
        <v>20.087</v>
      </c>
    </row>
    <row r="66" spans="1:8" ht="12.75">
      <c r="A66" s="3">
        <v>20</v>
      </c>
      <c r="B66" s="3">
        <v>128.2</v>
      </c>
      <c r="C66" s="3">
        <v>24.423</v>
      </c>
      <c r="D66" s="9">
        <f t="shared" si="8"/>
        <v>89.577</v>
      </c>
      <c r="E66" s="9">
        <f t="shared" si="9"/>
        <v>36.963453272185596</v>
      </c>
      <c r="F66" s="9">
        <f t="shared" si="10"/>
        <v>97.7391946068077</v>
      </c>
      <c r="G66" s="9">
        <f t="shared" si="11"/>
        <v>1311.6539430852915</v>
      </c>
      <c r="H66" s="3">
        <v>20.063</v>
      </c>
    </row>
    <row r="67" spans="1:8" ht="12.75">
      <c r="A67" s="3">
        <v>20</v>
      </c>
      <c r="B67" s="3">
        <v>128.3</v>
      </c>
      <c r="C67" s="3">
        <v>24.757</v>
      </c>
      <c r="D67" s="9">
        <f t="shared" si="8"/>
        <v>89.243</v>
      </c>
      <c r="E67" s="9">
        <f t="shared" si="9"/>
        <v>36.957623724501374</v>
      </c>
      <c r="F67" s="9">
        <f t="shared" si="10"/>
        <v>97.35957926733941</v>
      </c>
      <c r="G67" s="9">
        <f t="shared" si="11"/>
        <v>1317.7953414085878</v>
      </c>
      <c r="H67" s="3">
        <v>20.419</v>
      </c>
    </row>
    <row r="68" spans="1:8" ht="12.75">
      <c r="A68" s="3">
        <v>20</v>
      </c>
      <c r="B68" s="3">
        <v>127.1</v>
      </c>
      <c r="C68" s="3">
        <v>26.281</v>
      </c>
      <c r="D68" s="9">
        <f t="shared" si="8"/>
        <v>87.719</v>
      </c>
      <c r="E68" s="9">
        <f t="shared" si="9"/>
        <v>36.93102423147514</v>
      </c>
      <c r="F68" s="9">
        <f t="shared" si="10"/>
        <v>95.62890420515463</v>
      </c>
      <c r="G68" s="9">
        <f t="shared" si="11"/>
        <v>1329.0960620789901</v>
      </c>
      <c r="H68" s="3">
        <v>20.02</v>
      </c>
    </row>
    <row r="69" spans="1:8" ht="12.75">
      <c r="A69" s="3">
        <v>20</v>
      </c>
      <c r="B69" s="3">
        <v>127.9</v>
      </c>
      <c r="C69" s="3">
        <v>26.012</v>
      </c>
      <c r="D69" s="9">
        <f t="shared" si="8"/>
        <v>87.988</v>
      </c>
      <c r="E69" s="9">
        <f t="shared" si="9"/>
        <v>36.93571928634657</v>
      </c>
      <c r="F69" s="9">
        <f t="shared" si="10"/>
        <v>95.93420998934118</v>
      </c>
      <c r="G69" s="9">
        <f t="shared" si="11"/>
        <v>1333.2053290917847</v>
      </c>
      <c r="H69" s="3">
        <v>20.153</v>
      </c>
    </row>
    <row r="70" spans="1:8" ht="12.75">
      <c r="A70" s="3">
        <v>50</v>
      </c>
      <c r="B70" s="3">
        <v>129.3</v>
      </c>
      <c r="C70" s="3">
        <v>29.927</v>
      </c>
      <c r="D70" s="9">
        <f t="shared" si="8"/>
        <v>84.07300000000001</v>
      </c>
      <c r="E70" s="9">
        <f t="shared" si="9"/>
        <v>36.867387911544924</v>
      </c>
      <c r="F70" s="9">
        <f t="shared" si="10"/>
        <v>91.49818136337147</v>
      </c>
      <c r="G70" s="9">
        <f t="shared" si="11"/>
        <v>1413.1428414571894</v>
      </c>
      <c r="H70" s="3">
        <v>50.147</v>
      </c>
    </row>
    <row r="71" spans="1:8" ht="12.75">
      <c r="A71" s="3">
        <v>50</v>
      </c>
      <c r="B71" s="3">
        <v>130.9</v>
      </c>
      <c r="C71" s="3">
        <v>28.795</v>
      </c>
      <c r="D71" s="9">
        <f t="shared" si="8"/>
        <v>85.205</v>
      </c>
      <c r="E71" s="9">
        <f t="shared" si="9"/>
        <v>36.8871455402232</v>
      </c>
      <c r="F71" s="9">
        <f t="shared" si="10"/>
        <v>92.77920957943435</v>
      </c>
      <c r="G71" s="9">
        <f t="shared" si="11"/>
        <v>1410.8764301115107</v>
      </c>
      <c r="H71" s="3">
        <v>50.163</v>
      </c>
    </row>
    <row r="72" spans="1:8" ht="12.75">
      <c r="A72" s="3">
        <v>50</v>
      </c>
      <c r="B72" s="3">
        <v>127.2</v>
      </c>
      <c r="C72" s="3">
        <v>31.98</v>
      </c>
      <c r="D72" s="9">
        <f t="shared" si="8"/>
        <v>82.02</v>
      </c>
      <c r="E72" s="9">
        <f t="shared" si="9"/>
        <v>36.83155539239607</v>
      </c>
      <c r="F72" s="9">
        <f t="shared" si="10"/>
        <v>89.17827130331062</v>
      </c>
      <c r="G72" s="9">
        <f t="shared" si="11"/>
        <v>1426.3564222653627</v>
      </c>
      <c r="H72" s="3">
        <v>50.448</v>
      </c>
    </row>
    <row r="73" spans="1:8" ht="12.75">
      <c r="A73" s="3">
        <v>50</v>
      </c>
      <c r="B73" s="3">
        <v>127</v>
      </c>
      <c r="C73" s="3">
        <v>31.43</v>
      </c>
      <c r="D73" s="9">
        <f t="shared" si="8"/>
        <v>82.57</v>
      </c>
      <c r="E73" s="9">
        <f t="shared" si="9"/>
        <v>36.84115494696591</v>
      </c>
      <c r="F73" s="9">
        <f t="shared" si="10"/>
        <v>89.79935104286398</v>
      </c>
      <c r="G73" s="9">
        <f t="shared" si="11"/>
        <v>1414.2641180043609</v>
      </c>
      <c r="H73" s="3">
        <v>50.57</v>
      </c>
    </row>
    <row r="74" spans="1:8" ht="12.75">
      <c r="A74" s="3">
        <v>50</v>
      </c>
      <c r="B74" s="3">
        <v>130.4</v>
      </c>
      <c r="C74" s="3">
        <v>28.798</v>
      </c>
      <c r="D74" s="9">
        <f t="shared" si="8"/>
        <v>85.202</v>
      </c>
      <c r="E74" s="9">
        <f t="shared" si="9"/>
        <v>36.88709317901646</v>
      </c>
      <c r="F74" s="9">
        <f t="shared" si="10"/>
        <v>92.77581288282579</v>
      </c>
      <c r="G74" s="9">
        <f t="shared" si="11"/>
        <v>1405.5387492502264</v>
      </c>
      <c r="H74" s="3">
        <v>50.432</v>
      </c>
    </row>
    <row r="75" spans="1:8" ht="12.75">
      <c r="A75" s="3">
        <v>80</v>
      </c>
      <c r="B75" s="3">
        <v>126.5</v>
      </c>
      <c r="C75" s="3">
        <v>35.005</v>
      </c>
      <c r="D75" s="9">
        <f t="shared" si="8"/>
        <v>78.995</v>
      </c>
      <c r="E75" s="9">
        <f t="shared" si="9"/>
        <v>36.77875784226198</v>
      </c>
      <c r="F75" s="9">
        <f t="shared" si="10"/>
        <v>85.76789658144531</v>
      </c>
      <c r="G75" s="9">
        <f t="shared" si="11"/>
        <v>1474.9108354298444</v>
      </c>
      <c r="H75" s="3">
        <v>80.82</v>
      </c>
    </row>
    <row r="76" spans="1:8" ht="12.75">
      <c r="A76" s="3">
        <v>80</v>
      </c>
      <c r="B76" s="3">
        <v>134.9</v>
      </c>
      <c r="C76" s="3">
        <v>28.926</v>
      </c>
      <c r="D76" s="9">
        <f t="shared" si="8"/>
        <v>85.074</v>
      </c>
      <c r="E76" s="9">
        <f t="shared" si="9"/>
        <v>36.88485910086202</v>
      </c>
      <c r="F76" s="9">
        <f t="shared" si="10"/>
        <v>92.63089580366348</v>
      </c>
      <c r="G76" s="9">
        <f t="shared" si="11"/>
        <v>1456.3175583007242</v>
      </c>
      <c r="H76" s="3">
        <v>80.541</v>
      </c>
    </row>
    <row r="77" spans="1:8" ht="12.75">
      <c r="A77" s="3">
        <v>80</v>
      </c>
      <c r="B77" s="3">
        <v>125.1</v>
      </c>
      <c r="C77" s="3">
        <v>35.714</v>
      </c>
      <c r="D77" s="9">
        <f t="shared" si="8"/>
        <v>78.286</v>
      </c>
      <c r="E77" s="9">
        <f t="shared" si="9"/>
        <v>36.766383143734686</v>
      </c>
      <c r="F77" s="9">
        <f t="shared" si="10"/>
        <v>84.96993353998334</v>
      </c>
      <c r="G77" s="9">
        <f t="shared" si="11"/>
        <v>1472.2854872086384</v>
      </c>
      <c r="H77" s="3">
        <v>80.317</v>
      </c>
    </row>
    <row r="78" spans="1:8" ht="12.75">
      <c r="A78" s="3">
        <v>80</v>
      </c>
      <c r="B78" s="3">
        <v>126.3</v>
      </c>
      <c r="C78" s="3">
        <v>34.435</v>
      </c>
      <c r="D78" s="9">
        <f t="shared" si="8"/>
        <v>79.565</v>
      </c>
      <c r="E78" s="9">
        <f t="shared" si="9"/>
        <v>36.78870647154344</v>
      </c>
      <c r="F78" s="9">
        <f t="shared" si="10"/>
        <v>86.40979303380092</v>
      </c>
      <c r="G78" s="9">
        <f t="shared" si="11"/>
        <v>1461.6398855462508</v>
      </c>
      <c r="H78" s="3">
        <v>80.134</v>
      </c>
    </row>
    <row r="79" spans="1:8" ht="12.75">
      <c r="A79" s="3">
        <v>80</v>
      </c>
      <c r="B79" s="3">
        <v>134.7</v>
      </c>
      <c r="C79" s="3">
        <v>28.976</v>
      </c>
      <c r="D79" s="9">
        <f t="shared" si="8"/>
        <v>85.024</v>
      </c>
      <c r="E79" s="9">
        <f t="shared" si="9"/>
        <v>36.88398641408295</v>
      </c>
      <c r="F79" s="9">
        <f t="shared" si="10"/>
        <v>92.5742921568531</v>
      </c>
      <c r="G79" s="9">
        <f t="shared" si="11"/>
        <v>1455.04758245163</v>
      </c>
      <c r="H79" s="3">
        <v>80.383</v>
      </c>
    </row>
    <row r="80" spans="1:8" ht="12.75">
      <c r="A80" s="3">
        <v>150</v>
      </c>
      <c r="B80" s="3">
        <v>130.9</v>
      </c>
      <c r="C80" s="3">
        <v>35.162</v>
      </c>
      <c r="D80" s="9">
        <f t="shared" si="8"/>
        <v>78.838</v>
      </c>
      <c r="E80" s="9">
        <f t="shared" si="9"/>
        <v>36.77601760577568</v>
      </c>
      <c r="F80" s="9">
        <f t="shared" si="10"/>
        <v>85.59115219015432</v>
      </c>
      <c r="G80" s="9">
        <f t="shared" si="11"/>
        <v>1529.3636859705416</v>
      </c>
      <c r="H80" s="3">
        <v>150.205</v>
      </c>
    </row>
    <row r="81" spans="1:8" ht="12.75">
      <c r="A81" s="3">
        <v>150</v>
      </c>
      <c r="B81" s="3">
        <v>131.3</v>
      </c>
      <c r="C81" s="3">
        <v>34.87</v>
      </c>
      <c r="D81" s="9">
        <f t="shared" si="8"/>
        <v>79.13</v>
      </c>
      <c r="E81" s="9">
        <f t="shared" si="9"/>
        <v>36.78111409656548</v>
      </c>
      <c r="F81" s="9">
        <f t="shared" si="10"/>
        <v>85.91989450298071</v>
      </c>
      <c r="G81" s="9">
        <f t="shared" si="11"/>
        <v>1528.1676119311921</v>
      </c>
      <c r="H81" s="3">
        <v>151.046</v>
      </c>
    </row>
    <row r="82" spans="1:8" ht="12.75">
      <c r="A82" s="3">
        <v>150</v>
      </c>
      <c r="B82" s="3">
        <v>134.9</v>
      </c>
      <c r="C82" s="3">
        <v>32.795</v>
      </c>
      <c r="D82" s="9">
        <f t="shared" si="8"/>
        <v>81.205</v>
      </c>
      <c r="E82" s="9">
        <f t="shared" si="9"/>
        <v>36.81733059789713</v>
      </c>
      <c r="F82" s="9">
        <f t="shared" si="10"/>
        <v>88.25851660179008</v>
      </c>
      <c r="G82" s="9">
        <f t="shared" si="11"/>
        <v>1528.4643929452122</v>
      </c>
      <c r="H82" s="3">
        <v>150.07</v>
      </c>
    </row>
    <row r="83" spans="1:8" ht="12.75">
      <c r="A83" s="3">
        <v>150</v>
      </c>
      <c r="B83" s="3">
        <v>129.4</v>
      </c>
      <c r="C83" s="3">
        <v>36.736</v>
      </c>
      <c r="D83" s="9">
        <f t="shared" si="8"/>
        <v>77.26400000000001</v>
      </c>
      <c r="E83" s="9">
        <f t="shared" si="9"/>
        <v>36.74854542597037</v>
      </c>
      <c r="F83" s="9">
        <f t="shared" si="10"/>
        <v>83.82060515773033</v>
      </c>
      <c r="G83" s="9">
        <f t="shared" si="11"/>
        <v>1543.7731540651628</v>
      </c>
      <c r="H83" s="3">
        <v>151.736</v>
      </c>
    </row>
    <row r="84" spans="1:8" ht="12.75">
      <c r="A84" s="3">
        <v>150</v>
      </c>
      <c r="B84" s="3">
        <v>130.2</v>
      </c>
      <c r="C84" s="3">
        <v>36.202</v>
      </c>
      <c r="D84" s="9">
        <f t="shared" si="8"/>
        <v>77.798</v>
      </c>
      <c r="E84" s="9">
        <f t="shared" si="9"/>
        <v>36.7578657207709</v>
      </c>
      <c r="F84" s="9">
        <f t="shared" si="10"/>
        <v>84.42100100207846</v>
      </c>
      <c r="G84" s="9">
        <f t="shared" si="11"/>
        <v>1542.2702698916642</v>
      </c>
      <c r="H84" s="3">
        <v>151.745</v>
      </c>
    </row>
    <row r="85" spans="1:8" ht="12.75">
      <c r="A85" s="3">
        <v>300</v>
      </c>
      <c r="B85" s="3">
        <v>129.8</v>
      </c>
      <c r="C85" s="3">
        <v>39.764</v>
      </c>
      <c r="D85" s="9">
        <f t="shared" si="8"/>
        <v>74.23599999999999</v>
      </c>
      <c r="E85" s="9">
        <f t="shared" si="9"/>
        <v>36.695695514629534</v>
      </c>
      <c r="F85" s="9">
        <f t="shared" si="10"/>
        <v>80.42165019416676</v>
      </c>
      <c r="G85" s="9">
        <f t="shared" si="11"/>
        <v>1613.9932429465969</v>
      </c>
      <c r="H85" s="3">
        <v>301.621</v>
      </c>
    </row>
    <row r="86" spans="1:8" ht="12.75">
      <c r="A86" s="3">
        <v>300</v>
      </c>
      <c r="B86" s="3">
        <v>131.3</v>
      </c>
      <c r="C86" s="3">
        <v>39.007</v>
      </c>
      <c r="D86" s="9">
        <f t="shared" si="8"/>
        <v>74.993</v>
      </c>
      <c r="E86" s="9">
        <f t="shared" si="9"/>
        <v>36.708907992464745</v>
      </c>
      <c r="F86" s="9">
        <f t="shared" si="10"/>
        <v>81.27050680005102</v>
      </c>
      <c r="G86" s="9">
        <f t="shared" si="11"/>
        <v>1615.5922384369524</v>
      </c>
      <c r="H86" s="3">
        <v>302.298</v>
      </c>
    </row>
    <row r="87" spans="1:8" ht="12.75">
      <c r="A87" s="3">
        <v>300</v>
      </c>
      <c r="B87" s="3">
        <v>133.1</v>
      </c>
      <c r="C87" s="3">
        <v>37.318</v>
      </c>
      <c r="D87" s="9">
        <f t="shared" si="8"/>
        <v>76.682</v>
      </c>
      <c r="E87" s="9">
        <f t="shared" si="9"/>
        <v>36.73838735186193</v>
      </c>
      <c r="F87" s="9">
        <f t="shared" si="10"/>
        <v>83.16657469944073</v>
      </c>
      <c r="G87" s="9">
        <f t="shared" si="11"/>
        <v>1600.402571357734</v>
      </c>
      <c r="H87" s="3">
        <v>301.231</v>
      </c>
    </row>
    <row r="88" spans="1:8" ht="12.75">
      <c r="A88" s="3">
        <v>300</v>
      </c>
      <c r="B88" s="3">
        <v>128.4</v>
      </c>
      <c r="C88" s="3">
        <v>40.598</v>
      </c>
      <c r="D88" s="9">
        <f t="shared" si="8"/>
        <v>73.402</v>
      </c>
      <c r="E88" s="9">
        <f t="shared" si="9"/>
        <v>36.68113909915455</v>
      </c>
      <c r="F88" s="9">
        <f t="shared" si="10"/>
        <v>79.48713063409906</v>
      </c>
      <c r="G88" s="9">
        <f t="shared" si="11"/>
        <v>1615.3558315126536</v>
      </c>
      <c r="H88" s="3">
        <v>300.95</v>
      </c>
    </row>
    <row r="89" spans="1:8" ht="12.75">
      <c r="A89" s="3">
        <v>300</v>
      </c>
      <c r="B89" s="3">
        <v>132.2</v>
      </c>
      <c r="C89" s="3">
        <v>38.479</v>
      </c>
      <c r="D89" s="9">
        <f t="shared" si="8"/>
        <v>75.521</v>
      </c>
      <c r="E89" s="9">
        <f t="shared" si="9"/>
        <v>36.71812356485179</v>
      </c>
      <c r="F89" s="9">
        <f t="shared" si="10"/>
        <v>81.86292392245944</v>
      </c>
      <c r="G89" s="9">
        <f t="shared" si="11"/>
        <v>1614.894675949027</v>
      </c>
      <c r="H89" s="3">
        <v>301.821</v>
      </c>
    </row>
    <row r="92" spans="1:8" ht="15.75">
      <c r="A92" s="8" t="s">
        <v>35</v>
      </c>
      <c r="C92" s="15"/>
      <c r="D92" s="21"/>
      <c r="E92" s="21"/>
      <c r="F92" s="21"/>
      <c r="G92" s="21"/>
      <c r="H92" s="15"/>
    </row>
    <row r="93" spans="3:8" ht="12.75">
      <c r="C93" s="15"/>
      <c r="D93" s="21"/>
      <c r="E93" s="21"/>
      <c r="F93" s="21"/>
      <c r="G93" s="21"/>
      <c r="H93" s="15"/>
    </row>
    <row r="94" spans="1:8" ht="12.75">
      <c r="A94" s="3">
        <v>50</v>
      </c>
      <c r="B94" s="3">
        <v>126</v>
      </c>
      <c r="C94" s="3">
        <v>30.275</v>
      </c>
      <c r="D94" s="9">
        <f aca="true" t="shared" si="12" ref="D94:D113">114-C94</f>
        <v>83.725</v>
      </c>
      <c r="E94" s="9">
        <f aca="true" t="shared" si="13" ref="E94:E113">2*(TAN(RADIANS(0.5))*D94+17.7)</f>
        <v>36.861314011562555</v>
      </c>
      <c r="F94" s="9">
        <f aca="true" t="shared" si="14" ref="F94:F113">(((3.14*D94)/12)*(37.6^2+37.6*E94+E94^2))*10^-3</f>
        <v>91.10463240304509</v>
      </c>
      <c r="G94" s="9">
        <f aca="true" t="shared" si="15" ref="G94:G113">(1000*B94)/F94</f>
        <v>1383.0251731062203</v>
      </c>
      <c r="H94" s="3">
        <v>50.715</v>
      </c>
    </row>
    <row r="95" spans="1:8" ht="12.75">
      <c r="A95" s="3">
        <v>50</v>
      </c>
      <c r="B95" s="3">
        <v>108.2</v>
      </c>
      <c r="C95" s="3">
        <v>43.647</v>
      </c>
      <c r="D95" s="9">
        <f t="shared" si="12"/>
        <v>70.35300000000001</v>
      </c>
      <c r="E95" s="9">
        <f t="shared" si="13"/>
        <v>36.627922659366504</v>
      </c>
      <c r="F95" s="9">
        <f t="shared" si="14"/>
        <v>76.07671064172632</v>
      </c>
      <c r="G95" s="9">
        <f t="shared" si="15"/>
        <v>1422.2486630574008</v>
      </c>
      <c r="H95" s="3">
        <v>50.523</v>
      </c>
    </row>
    <row r="96" spans="1:8" ht="12.75">
      <c r="A96" s="3">
        <v>50</v>
      </c>
      <c r="B96" s="3">
        <v>127.9</v>
      </c>
      <c r="C96" s="3">
        <v>29.775</v>
      </c>
      <c r="D96" s="9">
        <f t="shared" si="12"/>
        <v>84.225</v>
      </c>
      <c r="E96" s="9">
        <f t="shared" si="13"/>
        <v>36.87004087935332</v>
      </c>
      <c r="F96" s="9">
        <f t="shared" si="14"/>
        <v>91.67011546362254</v>
      </c>
      <c r="G96" s="9">
        <f t="shared" si="15"/>
        <v>1395.220234567661</v>
      </c>
      <c r="H96" s="3">
        <v>49.767</v>
      </c>
    </row>
    <row r="97" spans="1:8" ht="12.75">
      <c r="A97" s="3">
        <v>50</v>
      </c>
      <c r="B97" s="3">
        <v>131.3</v>
      </c>
      <c r="C97" s="3">
        <v>27.834</v>
      </c>
      <c r="D97" s="9">
        <f t="shared" si="12"/>
        <v>86.166</v>
      </c>
      <c r="E97" s="9">
        <f t="shared" si="13"/>
        <v>36.90391858011704</v>
      </c>
      <c r="F97" s="9">
        <f t="shared" si="14"/>
        <v>93.86776230747503</v>
      </c>
      <c r="G97" s="9">
        <f t="shared" si="15"/>
        <v>1398.776286686277</v>
      </c>
      <c r="H97" s="3">
        <v>50.122</v>
      </c>
    </row>
    <row r="98" spans="1:8" ht="12.75">
      <c r="A98" s="3">
        <v>50</v>
      </c>
      <c r="B98" s="3">
        <v>132.2</v>
      </c>
      <c r="C98" s="3">
        <v>26.711</v>
      </c>
      <c r="D98" s="9">
        <f t="shared" si="12"/>
        <v>87.289</v>
      </c>
      <c r="E98" s="9">
        <f t="shared" si="13"/>
        <v>36.92351912517508</v>
      </c>
      <c r="F98" s="9">
        <f t="shared" si="14"/>
        <v>95.14102404091153</v>
      </c>
      <c r="G98" s="9">
        <f t="shared" si="15"/>
        <v>1389.5162610731702</v>
      </c>
      <c r="H98" s="3">
        <v>50.145</v>
      </c>
    </row>
    <row r="99" spans="1:8" ht="12.75">
      <c r="A99" s="3">
        <v>80</v>
      </c>
      <c r="B99" s="3">
        <v>119.3</v>
      </c>
      <c r="C99" s="3">
        <v>37.339</v>
      </c>
      <c r="D99" s="9">
        <f t="shared" si="12"/>
        <v>76.661</v>
      </c>
      <c r="E99" s="9">
        <f t="shared" si="13"/>
        <v>36.738020823414715</v>
      </c>
      <c r="F99" s="9">
        <f t="shared" si="14"/>
        <v>83.14298216412352</v>
      </c>
      <c r="G99" s="9">
        <f t="shared" si="15"/>
        <v>1434.877567471694</v>
      </c>
      <c r="H99" s="3">
        <v>80.473</v>
      </c>
    </row>
    <row r="100" spans="1:8" ht="12.75">
      <c r="A100" s="3">
        <v>80</v>
      </c>
      <c r="B100" s="3">
        <v>128.5</v>
      </c>
      <c r="C100" s="3">
        <v>32.12</v>
      </c>
      <c r="D100" s="9">
        <f t="shared" si="12"/>
        <v>81.88</v>
      </c>
      <c r="E100" s="9">
        <f t="shared" si="13"/>
        <v>36.82911186941466</v>
      </c>
      <c r="F100" s="9">
        <f t="shared" si="14"/>
        <v>89.02022800026995</v>
      </c>
      <c r="G100" s="9">
        <f t="shared" si="15"/>
        <v>1443.4921465221403</v>
      </c>
      <c r="H100" s="3">
        <v>81.175</v>
      </c>
    </row>
    <row r="101" spans="1:8" ht="12.75">
      <c r="A101" s="3">
        <v>80</v>
      </c>
      <c r="B101" s="3">
        <v>125.3</v>
      </c>
      <c r="C101" s="3">
        <v>34.447</v>
      </c>
      <c r="D101" s="9">
        <f t="shared" si="12"/>
        <v>79.553</v>
      </c>
      <c r="E101" s="9">
        <f t="shared" si="13"/>
        <v>36.78849702671646</v>
      </c>
      <c r="F101" s="9">
        <f t="shared" si="14"/>
        <v>86.39627598219937</v>
      </c>
      <c r="G101" s="9">
        <f t="shared" si="15"/>
        <v>1450.2939921370703</v>
      </c>
      <c r="H101" s="3">
        <v>80.359</v>
      </c>
    </row>
    <row r="102" spans="1:8" ht="12.75">
      <c r="A102" s="3">
        <v>80</v>
      </c>
      <c r="B102" s="3">
        <v>132.9</v>
      </c>
      <c r="C102" s="3">
        <v>29.312</v>
      </c>
      <c r="D102" s="9">
        <f t="shared" si="12"/>
        <v>84.688</v>
      </c>
      <c r="E102" s="9">
        <f t="shared" si="13"/>
        <v>36.87812195892756</v>
      </c>
      <c r="F102" s="9">
        <f t="shared" si="14"/>
        <v>92.19398249287742</v>
      </c>
      <c r="G102" s="9">
        <f t="shared" si="15"/>
        <v>1441.5257526191297</v>
      </c>
      <c r="H102" s="3">
        <v>80.88</v>
      </c>
    </row>
    <row r="103" spans="1:8" ht="12.75">
      <c r="A103" s="3">
        <v>80</v>
      </c>
      <c r="B103" s="3">
        <v>132.4</v>
      </c>
      <c r="C103" s="3">
        <v>29.712</v>
      </c>
      <c r="D103" s="9">
        <f t="shared" si="12"/>
        <v>84.288</v>
      </c>
      <c r="E103" s="9">
        <f t="shared" si="13"/>
        <v>36.87114046469495</v>
      </c>
      <c r="F103" s="9">
        <f t="shared" si="14"/>
        <v>91.74138460202771</v>
      </c>
      <c r="G103" s="9">
        <f t="shared" si="15"/>
        <v>1443.1872875512895</v>
      </c>
      <c r="H103" s="3">
        <v>80.669</v>
      </c>
    </row>
    <row r="104" spans="1:8" ht="12.75">
      <c r="A104" s="3">
        <v>150</v>
      </c>
      <c r="B104" s="3">
        <v>123.5</v>
      </c>
      <c r="C104" s="3">
        <v>39.215</v>
      </c>
      <c r="D104" s="9">
        <f t="shared" si="12"/>
        <v>74.785</v>
      </c>
      <c r="E104" s="9">
        <f t="shared" si="13"/>
        <v>36.70527761546379</v>
      </c>
      <c r="F104" s="9">
        <f t="shared" si="14"/>
        <v>81.03720889639514</v>
      </c>
      <c r="G104" s="9">
        <f t="shared" si="15"/>
        <v>1523.9912835336283</v>
      </c>
      <c r="H104" s="3">
        <v>150.278</v>
      </c>
    </row>
    <row r="105" spans="1:8" ht="12.75">
      <c r="A105" s="3">
        <v>150</v>
      </c>
      <c r="B105" s="3">
        <v>115.9</v>
      </c>
      <c r="C105" s="3">
        <v>42.137</v>
      </c>
      <c r="D105" s="9">
        <f t="shared" si="12"/>
        <v>71.863</v>
      </c>
      <c r="E105" s="9">
        <f t="shared" si="13"/>
        <v>36.6542778000946</v>
      </c>
      <c r="F105" s="9">
        <f t="shared" si="14"/>
        <v>77.76451141974437</v>
      </c>
      <c r="G105" s="9">
        <f t="shared" si="15"/>
        <v>1490.3970703861846</v>
      </c>
      <c r="H105" s="3">
        <v>151.642</v>
      </c>
    </row>
    <row r="106" spans="1:8" ht="12.75">
      <c r="A106" s="3">
        <v>150</v>
      </c>
      <c r="B106" s="3">
        <v>129.1</v>
      </c>
      <c r="C106" s="3">
        <v>35.401</v>
      </c>
      <c r="D106" s="9">
        <f t="shared" si="12"/>
        <v>78.59899999999999</v>
      </c>
      <c r="E106" s="9">
        <f t="shared" si="13"/>
        <v>36.7718461629717</v>
      </c>
      <c r="F106" s="9">
        <f t="shared" si="14"/>
        <v>85.32214408068722</v>
      </c>
      <c r="G106" s="9">
        <f t="shared" si="15"/>
        <v>1513.0890273680072</v>
      </c>
      <c r="H106" s="3">
        <v>151.807</v>
      </c>
    </row>
    <row r="107" spans="1:8" ht="12.75">
      <c r="A107" s="3">
        <v>150</v>
      </c>
      <c r="B107" s="3">
        <v>133.4</v>
      </c>
      <c r="C107" s="3">
        <v>33.147</v>
      </c>
      <c r="D107" s="9">
        <f t="shared" si="12"/>
        <v>80.85300000000001</v>
      </c>
      <c r="E107" s="9">
        <f t="shared" si="13"/>
        <v>36.81118688297244</v>
      </c>
      <c r="F107" s="9">
        <f t="shared" si="14"/>
        <v>87.86148421220673</v>
      </c>
      <c r="G107" s="9">
        <f t="shared" si="15"/>
        <v>1518.2989588225796</v>
      </c>
      <c r="H107" s="3">
        <v>151.702</v>
      </c>
    </row>
    <row r="108" spans="1:8" ht="12.75">
      <c r="A108" s="3">
        <v>150</v>
      </c>
      <c r="B108" s="3">
        <v>132.8</v>
      </c>
      <c r="C108" s="3">
        <v>33.346</v>
      </c>
      <c r="D108" s="9">
        <f t="shared" si="12"/>
        <v>80.654</v>
      </c>
      <c r="E108" s="9">
        <f t="shared" si="13"/>
        <v>36.807713589591714</v>
      </c>
      <c r="F108" s="9">
        <f t="shared" si="14"/>
        <v>87.63708196539777</v>
      </c>
      <c r="G108" s="9">
        <f t="shared" si="15"/>
        <v>1515.3402763048882</v>
      </c>
      <c r="H108" s="3">
        <v>151.717</v>
      </c>
    </row>
    <row r="109" spans="1:8" ht="12.75">
      <c r="A109" s="3">
        <v>300</v>
      </c>
      <c r="B109" s="3">
        <v>120.1</v>
      </c>
      <c r="C109" s="3">
        <v>41.674</v>
      </c>
      <c r="D109" s="9">
        <f t="shared" si="12"/>
        <v>72.326</v>
      </c>
      <c r="E109" s="9">
        <f t="shared" si="13"/>
        <v>36.66235887966884</v>
      </c>
      <c r="F109" s="9">
        <f t="shared" si="14"/>
        <v>78.28249700946242</v>
      </c>
      <c r="G109" s="9">
        <f t="shared" si="15"/>
        <v>1534.187137457852</v>
      </c>
      <c r="H109" s="3">
        <v>301.115</v>
      </c>
    </row>
    <row r="110" spans="1:8" ht="12.75">
      <c r="A110" s="3">
        <v>300</v>
      </c>
      <c r="B110" s="3">
        <v>122.1</v>
      </c>
      <c r="C110" s="3">
        <v>42.781</v>
      </c>
      <c r="D110" s="9">
        <f t="shared" si="12"/>
        <v>71.219</v>
      </c>
      <c r="E110" s="9">
        <f t="shared" si="13"/>
        <v>36.6430375943801</v>
      </c>
      <c r="F110" s="9">
        <f t="shared" si="14"/>
        <v>77.04439556353749</v>
      </c>
      <c r="G110" s="9">
        <f t="shared" si="15"/>
        <v>1584.8005439838353</v>
      </c>
      <c r="H110" s="3">
        <v>302.072</v>
      </c>
    </row>
    <row r="111" spans="1:8" ht="12.75">
      <c r="A111" s="3">
        <v>300</v>
      </c>
      <c r="B111" s="3">
        <v>129.1</v>
      </c>
      <c r="C111" s="3">
        <v>38.892</v>
      </c>
      <c r="D111" s="9">
        <f t="shared" si="12"/>
        <v>75.108</v>
      </c>
      <c r="E111" s="9">
        <f t="shared" si="13"/>
        <v>36.71091517205662</v>
      </c>
      <c r="F111" s="9">
        <f t="shared" si="14"/>
        <v>81.39951267700415</v>
      </c>
      <c r="G111" s="9">
        <f t="shared" si="15"/>
        <v>1586.004581038131</v>
      </c>
      <c r="H111" s="3">
        <v>302.746</v>
      </c>
    </row>
    <row r="112" spans="1:8" ht="12.75">
      <c r="A112" s="3">
        <v>300</v>
      </c>
      <c r="B112" s="3">
        <v>127.3</v>
      </c>
      <c r="C112" s="3">
        <v>40.128</v>
      </c>
      <c r="D112" s="9">
        <f t="shared" si="12"/>
        <v>73.872</v>
      </c>
      <c r="E112" s="9">
        <f t="shared" si="13"/>
        <v>36.689342354877866</v>
      </c>
      <c r="F112" s="9">
        <f t="shared" si="14"/>
        <v>80.01369063056399</v>
      </c>
      <c r="G112" s="9">
        <f t="shared" si="15"/>
        <v>1590.9777313955492</v>
      </c>
      <c r="H112" s="3">
        <v>301.596</v>
      </c>
    </row>
    <row r="113" spans="1:8" ht="12.75">
      <c r="A113" s="3">
        <v>300</v>
      </c>
      <c r="B113" s="3">
        <v>135.1</v>
      </c>
      <c r="C113" s="3">
        <v>35.62</v>
      </c>
      <c r="D113" s="9">
        <f t="shared" si="12"/>
        <v>78.38</v>
      </c>
      <c r="E113" s="9">
        <f t="shared" si="13"/>
        <v>36.76802379487935</v>
      </c>
      <c r="F113" s="9">
        <f t="shared" si="14"/>
        <v>85.07569865196558</v>
      </c>
      <c r="G113" s="9">
        <f t="shared" si="15"/>
        <v>1587.9975379653101</v>
      </c>
      <c r="H113" s="3">
        <v>301.513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L5" sqref="L5"/>
    </sheetView>
  </sheetViews>
  <sheetFormatPr defaultColWidth="11.421875" defaultRowHeight="12.75"/>
  <cols>
    <col min="1" max="1" width="12.57421875" style="0" customWidth="1"/>
    <col min="2" max="2" width="8.28125" style="0" customWidth="1"/>
    <col min="3" max="3" width="12.57421875" style="0" customWidth="1"/>
    <col min="4" max="4" width="8.421875" style="0" customWidth="1"/>
    <col min="5" max="5" width="8.28125" style="0" customWidth="1"/>
    <col min="9" max="9" width="8.140625" style="0" customWidth="1"/>
    <col min="10" max="10" width="14.28125" style="0" customWidth="1"/>
    <col min="11" max="11" width="8.421875" style="0" customWidth="1"/>
    <col min="12" max="12" width="8.00390625" style="0" customWidth="1"/>
  </cols>
  <sheetData>
    <row r="1" spans="1:8" ht="18">
      <c r="A1" s="28" t="s">
        <v>55</v>
      </c>
      <c r="H1" s="28" t="s">
        <v>56</v>
      </c>
    </row>
    <row r="3" spans="1:12" ht="12.75">
      <c r="A3" s="2" t="s">
        <v>2</v>
      </c>
      <c r="B3" s="30" t="s">
        <v>41</v>
      </c>
      <c r="C3" s="2" t="s">
        <v>42</v>
      </c>
      <c r="D3" s="29" t="s">
        <v>41</v>
      </c>
      <c r="E3" s="29" t="s">
        <v>43</v>
      </c>
      <c r="H3" s="29" t="s">
        <v>3</v>
      </c>
      <c r="I3" s="29" t="s">
        <v>41</v>
      </c>
      <c r="J3" s="2" t="s">
        <v>57</v>
      </c>
      <c r="K3" s="2" t="s">
        <v>41</v>
      </c>
      <c r="L3" s="2" t="s">
        <v>43</v>
      </c>
    </row>
    <row r="4" spans="1:12" ht="12.75">
      <c r="A4" s="3">
        <v>105.8</v>
      </c>
      <c r="B4" s="3">
        <v>1</v>
      </c>
      <c r="C4" s="32" t="s">
        <v>44</v>
      </c>
      <c r="D4" s="3">
        <v>1</v>
      </c>
      <c r="E4" s="31">
        <f>(D4/123)*100</f>
        <v>0.8130081300813009</v>
      </c>
      <c r="H4" s="3">
        <v>34</v>
      </c>
      <c r="I4" s="3">
        <v>4</v>
      </c>
      <c r="J4" s="4">
        <v>34</v>
      </c>
      <c r="K4" s="3">
        <v>6</v>
      </c>
      <c r="L4" s="31">
        <f>(K4/125)*100</f>
        <v>4.8</v>
      </c>
    </row>
    <row r="5" spans="1:12" ht="12.75">
      <c r="A5" s="3">
        <v>108.2</v>
      </c>
      <c r="B5" s="3">
        <v>1</v>
      </c>
      <c r="C5" s="32" t="s">
        <v>45</v>
      </c>
      <c r="D5" s="3">
        <v>2</v>
      </c>
      <c r="E5" s="31">
        <f aca="true" t="shared" si="0" ref="E5:E14">(D5/123)*100</f>
        <v>1.6260162601626018</v>
      </c>
      <c r="H5" s="3">
        <v>34.5</v>
      </c>
      <c r="I5" s="3">
        <v>2</v>
      </c>
      <c r="J5" s="4">
        <v>35</v>
      </c>
      <c r="K5" s="3">
        <v>11</v>
      </c>
      <c r="L5" s="31">
        <f aca="true" t="shared" si="1" ref="L5:L26">(K5/125)*100</f>
        <v>8.799999999999999</v>
      </c>
    </row>
    <row r="6" spans="1:12" ht="12.75">
      <c r="A6" s="3">
        <v>109.7</v>
      </c>
      <c r="B6" s="3">
        <v>1</v>
      </c>
      <c r="C6" s="32" t="s">
        <v>46</v>
      </c>
      <c r="D6" s="3">
        <v>6</v>
      </c>
      <c r="E6" s="31">
        <f t="shared" si="0"/>
        <v>4.878048780487805</v>
      </c>
      <c r="H6" s="3">
        <v>35</v>
      </c>
      <c r="I6" s="3">
        <v>10</v>
      </c>
      <c r="J6" s="4">
        <v>36</v>
      </c>
      <c r="K6" s="3">
        <v>17</v>
      </c>
      <c r="L6" s="31">
        <f t="shared" si="1"/>
        <v>13.600000000000001</v>
      </c>
    </row>
    <row r="7" spans="1:12" ht="12.75">
      <c r="A7" s="13">
        <v>111.7</v>
      </c>
      <c r="B7" s="13">
        <v>1</v>
      </c>
      <c r="C7" s="32" t="s">
        <v>47</v>
      </c>
      <c r="D7" s="3">
        <v>3</v>
      </c>
      <c r="E7" s="31">
        <f t="shared" si="0"/>
        <v>2.4390243902439024</v>
      </c>
      <c r="H7" s="3">
        <v>35.5</v>
      </c>
      <c r="I7" s="3">
        <v>1</v>
      </c>
      <c r="J7" s="4">
        <v>37</v>
      </c>
      <c r="K7" s="3">
        <v>21</v>
      </c>
      <c r="L7" s="31">
        <f t="shared" si="1"/>
        <v>16.8</v>
      </c>
    </row>
    <row r="8" spans="1:12" ht="12.75">
      <c r="A8" s="3">
        <v>112.5</v>
      </c>
      <c r="B8" s="3">
        <v>1</v>
      </c>
      <c r="C8" s="32" t="s">
        <v>48</v>
      </c>
      <c r="D8" s="3">
        <v>8</v>
      </c>
      <c r="E8" s="31">
        <f t="shared" si="0"/>
        <v>6.504065040650407</v>
      </c>
      <c r="H8" s="3">
        <v>36</v>
      </c>
      <c r="I8" s="3">
        <v>14</v>
      </c>
      <c r="J8" s="4">
        <v>38</v>
      </c>
      <c r="K8" s="3">
        <v>9</v>
      </c>
      <c r="L8" s="31">
        <f t="shared" si="1"/>
        <v>7.199999999999999</v>
      </c>
    </row>
    <row r="9" spans="1:12" ht="12.75">
      <c r="A9" s="3">
        <v>112.9</v>
      </c>
      <c r="B9" s="3">
        <v>1</v>
      </c>
      <c r="C9" s="32" t="s">
        <v>49</v>
      </c>
      <c r="D9" s="3">
        <v>19</v>
      </c>
      <c r="E9" s="31">
        <f t="shared" si="0"/>
        <v>15.447154471544716</v>
      </c>
      <c r="H9" s="3">
        <v>36.5</v>
      </c>
      <c r="I9" s="3">
        <v>3</v>
      </c>
      <c r="J9" s="4">
        <v>39</v>
      </c>
      <c r="K9" s="3">
        <v>20</v>
      </c>
      <c r="L9" s="31">
        <f t="shared" si="1"/>
        <v>16</v>
      </c>
    </row>
    <row r="10" spans="1:12" ht="12.75">
      <c r="A10" s="3">
        <v>113.1</v>
      </c>
      <c r="B10" s="3">
        <v>3</v>
      </c>
      <c r="C10" s="32" t="s">
        <v>50</v>
      </c>
      <c r="D10" s="3">
        <v>18</v>
      </c>
      <c r="E10" s="31">
        <f t="shared" si="0"/>
        <v>14.634146341463413</v>
      </c>
      <c r="H10" s="3">
        <v>37</v>
      </c>
      <c r="I10" s="3">
        <v>21</v>
      </c>
      <c r="J10" s="4">
        <v>40</v>
      </c>
      <c r="K10" s="3">
        <v>5</v>
      </c>
      <c r="L10" s="31">
        <f t="shared" si="1"/>
        <v>4</v>
      </c>
    </row>
    <row r="11" spans="1:12" ht="12.75">
      <c r="A11" s="3">
        <v>114.5</v>
      </c>
      <c r="B11" s="3">
        <v>1</v>
      </c>
      <c r="C11" s="32" t="s">
        <v>51</v>
      </c>
      <c r="D11" s="3">
        <v>31</v>
      </c>
      <c r="E11" s="31">
        <f t="shared" si="0"/>
        <v>25.203252032520325</v>
      </c>
      <c r="H11" s="3">
        <v>38</v>
      </c>
      <c r="I11" s="3">
        <v>7</v>
      </c>
      <c r="J11" s="4">
        <v>41</v>
      </c>
      <c r="K11" s="3">
        <v>9</v>
      </c>
      <c r="L11" s="31">
        <f t="shared" si="1"/>
        <v>7.199999999999999</v>
      </c>
    </row>
    <row r="12" spans="1:12" ht="12.75">
      <c r="A12" s="3">
        <v>115.9</v>
      </c>
      <c r="B12" s="3">
        <v>2</v>
      </c>
      <c r="C12" s="32" t="s">
        <v>52</v>
      </c>
      <c r="D12" s="3">
        <v>20</v>
      </c>
      <c r="E12" s="31">
        <f t="shared" si="0"/>
        <v>16.260162601626014</v>
      </c>
      <c r="H12" s="3">
        <v>38.5</v>
      </c>
      <c r="I12" s="3">
        <v>2</v>
      </c>
      <c r="J12" s="4">
        <v>42</v>
      </c>
      <c r="K12" s="3">
        <v>3</v>
      </c>
      <c r="L12" s="31">
        <f t="shared" si="1"/>
        <v>2.4</v>
      </c>
    </row>
    <row r="13" spans="1:12" ht="12.75">
      <c r="A13" s="3">
        <v>116.4</v>
      </c>
      <c r="B13" s="3">
        <v>2</v>
      </c>
      <c r="C13" s="32" t="s">
        <v>53</v>
      </c>
      <c r="D13" s="3">
        <v>14</v>
      </c>
      <c r="E13" s="31">
        <f t="shared" si="0"/>
        <v>11.38211382113821</v>
      </c>
      <c r="H13" s="3">
        <v>39</v>
      </c>
      <c r="I13" s="3">
        <v>16</v>
      </c>
      <c r="J13" s="4">
        <v>43</v>
      </c>
      <c r="K13" s="3">
        <v>2</v>
      </c>
      <c r="L13" s="31">
        <f t="shared" si="1"/>
        <v>1.6</v>
      </c>
    </row>
    <row r="14" spans="1:12" ht="12.75">
      <c r="A14" s="3">
        <v>118.1</v>
      </c>
      <c r="B14" s="3">
        <v>2</v>
      </c>
      <c r="C14" s="32" t="s">
        <v>54</v>
      </c>
      <c r="D14" s="3">
        <v>1</v>
      </c>
      <c r="E14" s="31">
        <f t="shared" si="0"/>
        <v>0.8130081300813009</v>
      </c>
      <c r="H14" s="3">
        <v>39.5</v>
      </c>
      <c r="I14" s="3">
        <v>4</v>
      </c>
      <c r="J14" s="4">
        <v>44</v>
      </c>
      <c r="K14" s="3">
        <v>7</v>
      </c>
      <c r="L14" s="31">
        <f t="shared" si="1"/>
        <v>5.6000000000000005</v>
      </c>
    </row>
    <row r="15" spans="1:12" ht="12.75">
      <c r="A15" s="3">
        <v>118.3</v>
      </c>
      <c r="B15" s="3">
        <v>1</v>
      </c>
      <c r="H15" s="3">
        <v>40</v>
      </c>
      <c r="I15" s="3">
        <v>2</v>
      </c>
      <c r="J15" s="37">
        <v>45</v>
      </c>
      <c r="K15" s="13">
        <v>0</v>
      </c>
      <c r="L15" s="31">
        <f t="shared" si="1"/>
        <v>0</v>
      </c>
    </row>
    <row r="16" spans="1:12" ht="12.75">
      <c r="A16" s="3">
        <v>118.4</v>
      </c>
      <c r="B16" s="3">
        <v>1</v>
      </c>
      <c r="H16" s="3">
        <v>40.5</v>
      </c>
      <c r="I16" s="3">
        <v>3</v>
      </c>
      <c r="J16" s="37">
        <v>46</v>
      </c>
      <c r="K16" s="13">
        <v>0</v>
      </c>
      <c r="L16" s="31">
        <f t="shared" si="1"/>
        <v>0</v>
      </c>
    </row>
    <row r="17" spans="1:12" ht="12.75">
      <c r="A17" s="3">
        <v>119.3</v>
      </c>
      <c r="B17" s="3">
        <v>4</v>
      </c>
      <c r="H17" s="3">
        <v>41</v>
      </c>
      <c r="I17" s="3">
        <v>7</v>
      </c>
      <c r="J17" s="37">
        <v>47</v>
      </c>
      <c r="K17" s="13">
        <v>0</v>
      </c>
      <c r="L17" s="31">
        <f t="shared" si="1"/>
        <v>0</v>
      </c>
    </row>
    <row r="18" spans="1:12" ht="12.75">
      <c r="A18" s="13">
        <v>120</v>
      </c>
      <c r="B18" s="13">
        <v>1</v>
      </c>
      <c r="H18" s="3">
        <v>41.5</v>
      </c>
      <c r="I18" s="3">
        <v>2</v>
      </c>
      <c r="J18" s="37">
        <v>48</v>
      </c>
      <c r="K18" s="13">
        <v>0</v>
      </c>
      <c r="L18" s="31">
        <f t="shared" si="1"/>
        <v>0</v>
      </c>
    </row>
    <row r="19" spans="1:12" ht="12.75">
      <c r="A19" s="3">
        <v>120.1</v>
      </c>
      <c r="B19" s="3">
        <v>3</v>
      </c>
      <c r="H19" s="3">
        <v>42</v>
      </c>
      <c r="I19" s="3">
        <v>1</v>
      </c>
      <c r="J19" s="37">
        <v>49</v>
      </c>
      <c r="K19" s="13">
        <v>0</v>
      </c>
      <c r="L19" s="31">
        <f t="shared" si="1"/>
        <v>0</v>
      </c>
    </row>
    <row r="20" spans="1:12" ht="12.75">
      <c r="A20" s="3">
        <v>120.4</v>
      </c>
      <c r="B20" s="3">
        <v>2</v>
      </c>
      <c r="H20" s="3">
        <v>42.5</v>
      </c>
      <c r="I20" s="3">
        <v>2</v>
      </c>
      <c r="J20" s="37">
        <v>50</v>
      </c>
      <c r="K20" s="13">
        <v>0</v>
      </c>
      <c r="L20" s="31">
        <f t="shared" si="1"/>
        <v>0</v>
      </c>
    </row>
    <row r="21" spans="1:12" ht="12.75">
      <c r="A21" s="13">
        <v>120.5</v>
      </c>
      <c r="B21" s="13">
        <v>1</v>
      </c>
      <c r="H21" s="3">
        <v>43.5</v>
      </c>
      <c r="I21" s="3">
        <v>2</v>
      </c>
      <c r="J21" s="37">
        <v>51</v>
      </c>
      <c r="K21" s="13">
        <v>0</v>
      </c>
      <c r="L21" s="31">
        <f t="shared" si="1"/>
        <v>0</v>
      </c>
    </row>
    <row r="22" spans="1:12" ht="12.75">
      <c r="A22" s="3">
        <v>120.7</v>
      </c>
      <c r="B22" s="3">
        <v>4</v>
      </c>
      <c r="H22" s="3">
        <v>44</v>
      </c>
      <c r="I22" s="3">
        <v>7</v>
      </c>
      <c r="J22" s="37">
        <v>52</v>
      </c>
      <c r="K22" s="13">
        <v>0</v>
      </c>
      <c r="L22" s="31">
        <f t="shared" si="1"/>
        <v>0</v>
      </c>
    </row>
    <row r="23" spans="1:12" ht="12.75">
      <c r="A23" s="3">
        <v>121.2</v>
      </c>
      <c r="B23" s="3">
        <v>1</v>
      </c>
      <c r="H23" s="13">
        <v>53.5</v>
      </c>
      <c r="I23" s="13">
        <v>1</v>
      </c>
      <c r="J23" s="37">
        <v>53</v>
      </c>
      <c r="K23" s="13">
        <v>1</v>
      </c>
      <c r="L23" s="31">
        <f t="shared" si="1"/>
        <v>0.8</v>
      </c>
    </row>
    <row r="24" spans="1:12" ht="12.75">
      <c r="A24" s="3">
        <v>121.3</v>
      </c>
      <c r="B24" s="3">
        <v>1</v>
      </c>
      <c r="H24" s="13">
        <v>54.5</v>
      </c>
      <c r="I24" s="13">
        <v>1</v>
      </c>
      <c r="J24" s="37">
        <v>54</v>
      </c>
      <c r="K24" s="13">
        <v>1</v>
      </c>
      <c r="L24" s="31">
        <f t="shared" si="1"/>
        <v>0.8</v>
      </c>
    </row>
    <row r="25" spans="1:12" ht="12.75">
      <c r="A25" s="3">
        <v>121.8</v>
      </c>
      <c r="B25" s="3">
        <v>1</v>
      </c>
      <c r="H25" s="13">
        <v>55</v>
      </c>
      <c r="I25" s="13">
        <v>7</v>
      </c>
      <c r="J25" s="37">
        <v>55</v>
      </c>
      <c r="K25" s="13">
        <v>8</v>
      </c>
      <c r="L25" s="31">
        <f t="shared" si="1"/>
        <v>6.4</v>
      </c>
    </row>
    <row r="26" spans="1:12" ht="12.75">
      <c r="A26" s="3">
        <v>122.1</v>
      </c>
      <c r="B26" s="3">
        <v>2</v>
      </c>
      <c r="H26" s="13">
        <v>55.5</v>
      </c>
      <c r="I26" s="13">
        <v>1</v>
      </c>
      <c r="J26" s="37">
        <v>56</v>
      </c>
      <c r="K26" s="13">
        <v>5</v>
      </c>
      <c r="L26" s="31">
        <f t="shared" si="1"/>
        <v>4</v>
      </c>
    </row>
    <row r="27" spans="1:9" ht="12.75">
      <c r="A27" s="3">
        <v>122.2</v>
      </c>
      <c r="B27" s="3">
        <v>1</v>
      </c>
      <c r="H27" s="13">
        <v>56</v>
      </c>
      <c r="I27" s="13">
        <v>5</v>
      </c>
    </row>
    <row r="28" spans="1:2" ht="12.75">
      <c r="A28" s="3">
        <v>122.8</v>
      </c>
      <c r="B28" s="3">
        <v>2</v>
      </c>
    </row>
    <row r="29" spans="1:2" ht="12.75">
      <c r="A29" s="3">
        <v>123</v>
      </c>
      <c r="B29" s="3">
        <v>2</v>
      </c>
    </row>
    <row r="30" spans="1:2" ht="12.75">
      <c r="A30" s="3">
        <v>123.2</v>
      </c>
      <c r="B30" s="3">
        <v>1</v>
      </c>
    </row>
    <row r="31" spans="1:2" ht="12.75">
      <c r="A31" s="3">
        <v>123.3</v>
      </c>
      <c r="B31" s="3">
        <v>1</v>
      </c>
    </row>
    <row r="32" spans="1:2" ht="12.75">
      <c r="A32" s="3">
        <v>123.5</v>
      </c>
      <c r="B32" s="3">
        <v>2</v>
      </c>
    </row>
    <row r="33" spans="1:2" ht="12.75">
      <c r="A33" s="3">
        <v>124</v>
      </c>
      <c r="B33" s="3">
        <v>2</v>
      </c>
    </row>
    <row r="34" spans="1:2" ht="12.75">
      <c r="A34" s="3">
        <v>124.6</v>
      </c>
      <c r="B34" s="3">
        <v>2</v>
      </c>
    </row>
    <row r="35" spans="1:2" ht="12.75">
      <c r="A35" s="3">
        <v>124.9</v>
      </c>
      <c r="B35" s="3">
        <v>1</v>
      </c>
    </row>
    <row r="36" spans="1:2" ht="12.75">
      <c r="A36" s="3">
        <v>125.1</v>
      </c>
      <c r="B36" s="3">
        <v>2</v>
      </c>
    </row>
    <row r="37" spans="1:2" ht="12.75">
      <c r="A37" s="3">
        <v>125.2</v>
      </c>
      <c r="B37" s="3">
        <v>1</v>
      </c>
    </row>
    <row r="38" spans="1:2" ht="12.75">
      <c r="A38" s="3">
        <v>125.3</v>
      </c>
      <c r="B38" s="3">
        <v>1</v>
      </c>
    </row>
    <row r="39" spans="1:2" ht="12.75">
      <c r="A39" s="3">
        <v>125.5</v>
      </c>
      <c r="B39" s="3">
        <v>1</v>
      </c>
    </row>
    <row r="40" spans="1:2" ht="12.75">
      <c r="A40" s="3">
        <v>125.6</v>
      </c>
      <c r="B40" s="3">
        <v>1</v>
      </c>
    </row>
    <row r="41" spans="1:2" ht="12.75">
      <c r="A41" s="3">
        <v>125.8</v>
      </c>
      <c r="B41" s="3">
        <v>1</v>
      </c>
    </row>
    <row r="42" spans="1:2" ht="12.75">
      <c r="A42" s="3">
        <v>126</v>
      </c>
      <c r="B42" s="3">
        <v>1</v>
      </c>
    </row>
    <row r="43" spans="1:2" ht="12.75">
      <c r="A43" s="3">
        <v>126.1</v>
      </c>
      <c r="B43" s="3">
        <v>1</v>
      </c>
    </row>
    <row r="44" spans="1:2" ht="12.75">
      <c r="A44" s="3">
        <v>126.2</v>
      </c>
      <c r="B44" s="3">
        <v>2</v>
      </c>
    </row>
    <row r="45" spans="1:2" ht="12.75">
      <c r="A45" s="3">
        <v>126.3</v>
      </c>
      <c r="B45" s="3">
        <v>1</v>
      </c>
    </row>
    <row r="46" spans="1:2" ht="12.75">
      <c r="A46" s="3">
        <v>126.4</v>
      </c>
      <c r="B46" s="3">
        <v>1</v>
      </c>
    </row>
    <row r="47" spans="1:2" ht="12.75">
      <c r="A47" s="3">
        <v>126.5</v>
      </c>
      <c r="B47" s="3">
        <v>4</v>
      </c>
    </row>
    <row r="48" spans="1:2" ht="12.75">
      <c r="A48" s="3">
        <v>127</v>
      </c>
      <c r="B48" s="3">
        <v>2</v>
      </c>
    </row>
    <row r="49" spans="1:2" ht="12.75">
      <c r="A49" s="3">
        <v>127.1</v>
      </c>
      <c r="B49" s="3">
        <v>2</v>
      </c>
    </row>
    <row r="50" spans="1:2" ht="12.75">
      <c r="A50" s="3">
        <v>127.2</v>
      </c>
      <c r="B50" s="3">
        <v>2</v>
      </c>
    </row>
    <row r="51" spans="1:2" ht="12.75">
      <c r="A51" s="3">
        <v>127.3</v>
      </c>
      <c r="B51" s="3">
        <v>1</v>
      </c>
    </row>
    <row r="52" spans="1:2" ht="12.75">
      <c r="A52" s="3">
        <v>127.4</v>
      </c>
      <c r="B52" s="3">
        <v>1</v>
      </c>
    </row>
    <row r="53" spans="1:2" ht="12.75">
      <c r="A53" s="3">
        <v>127.5</v>
      </c>
      <c r="B53" s="3">
        <v>1</v>
      </c>
    </row>
    <row r="54" spans="1:2" ht="12.75">
      <c r="A54" s="3">
        <v>127.7</v>
      </c>
      <c r="B54" s="3">
        <v>1</v>
      </c>
    </row>
    <row r="55" spans="1:2" ht="12.75">
      <c r="A55" s="3">
        <v>127.9</v>
      </c>
      <c r="B55" s="3">
        <v>2</v>
      </c>
    </row>
    <row r="56" spans="1:2" ht="12.75">
      <c r="A56" s="3">
        <v>128.1</v>
      </c>
      <c r="B56" s="3">
        <v>1</v>
      </c>
    </row>
    <row r="57" spans="1:2" ht="12.75">
      <c r="A57" s="3">
        <v>128.2</v>
      </c>
      <c r="B57" s="3">
        <v>1</v>
      </c>
    </row>
    <row r="58" spans="1:2" ht="12.75">
      <c r="A58" s="3">
        <v>128.3</v>
      </c>
      <c r="B58" s="3">
        <v>1</v>
      </c>
    </row>
    <row r="59" spans="1:2" ht="12.75">
      <c r="A59" s="3">
        <v>128.4</v>
      </c>
      <c r="B59" s="3">
        <v>2</v>
      </c>
    </row>
    <row r="60" spans="1:2" ht="12.75">
      <c r="A60" s="3">
        <v>128.5</v>
      </c>
      <c r="B60" s="3">
        <v>2</v>
      </c>
    </row>
    <row r="61" spans="1:2" ht="12.75">
      <c r="A61" s="3">
        <v>128.7</v>
      </c>
      <c r="B61" s="3">
        <v>2</v>
      </c>
    </row>
    <row r="62" spans="1:2" ht="12.75">
      <c r="A62" s="3">
        <v>129.1</v>
      </c>
      <c r="B62" s="3">
        <v>2</v>
      </c>
    </row>
    <row r="63" spans="1:2" ht="12.75">
      <c r="A63" s="3">
        <v>129.3</v>
      </c>
      <c r="B63" s="3">
        <v>1</v>
      </c>
    </row>
    <row r="64" spans="1:2" ht="12.75">
      <c r="A64" s="3">
        <v>129.4</v>
      </c>
      <c r="B64" s="3">
        <v>2</v>
      </c>
    </row>
    <row r="65" spans="1:2" ht="12.75">
      <c r="A65" s="3">
        <v>129.8</v>
      </c>
      <c r="B65" s="3">
        <v>2</v>
      </c>
    </row>
    <row r="66" spans="1:2" ht="12.75">
      <c r="A66" s="3">
        <v>130.2</v>
      </c>
      <c r="B66" s="3">
        <v>1</v>
      </c>
    </row>
    <row r="67" spans="1:9" ht="12.75">
      <c r="A67" s="3">
        <v>130.4</v>
      </c>
      <c r="B67" s="3">
        <v>1</v>
      </c>
      <c r="H67" s="15"/>
      <c r="I67" s="15"/>
    </row>
    <row r="68" spans="1:9" ht="12.75">
      <c r="A68" s="3">
        <v>130.5</v>
      </c>
      <c r="B68" s="3">
        <v>1</v>
      </c>
      <c r="H68" s="15"/>
      <c r="I68" s="15"/>
    </row>
    <row r="69" spans="1:9" ht="12.75">
      <c r="A69" s="3">
        <v>130.6</v>
      </c>
      <c r="B69" s="3">
        <v>1</v>
      </c>
      <c r="H69" s="15"/>
      <c r="I69" s="15"/>
    </row>
    <row r="70" spans="1:9" ht="12.75">
      <c r="A70" s="3">
        <v>130.7</v>
      </c>
      <c r="B70" s="3">
        <v>3</v>
      </c>
      <c r="H70" s="15"/>
      <c r="I70" s="15"/>
    </row>
    <row r="71" spans="1:9" ht="12.75">
      <c r="A71" s="3">
        <v>130.9</v>
      </c>
      <c r="B71" s="3">
        <v>2</v>
      </c>
      <c r="H71" s="15"/>
      <c r="I71" s="15"/>
    </row>
    <row r="72" spans="1:2" ht="12.75">
      <c r="A72" s="3">
        <v>131.1</v>
      </c>
      <c r="B72" s="3">
        <v>1</v>
      </c>
    </row>
    <row r="73" spans="1:2" ht="12.75">
      <c r="A73" s="3">
        <v>131.3</v>
      </c>
      <c r="B73" s="3">
        <v>3</v>
      </c>
    </row>
    <row r="74" spans="1:2" ht="12.75">
      <c r="A74" s="3">
        <v>132.2</v>
      </c>
      <c r="B74" s="3">
        <v>3</v>
      </c>
    </row>
    <row r="75" spans="1:2" ht="12.75">
      <c r="A75" s="3">
        <v>132.4</v>
      </c>
      <c r="B75" s="3">
        <v>1</v>
      </c>
    </row>
    <row r="76" spans="1:2" ht="12.75">
      <c r="A76" s="3">
        <v>132.8</v>
      </c>
      <c r="B76" s="3">
        <v>1</v>
      </c>
    </row>
    <row r="77" spans="1:2" ht="12.75">
      <c r="A77" s="3">
        <v>132.9</v>
      </c>
      <c r="B77" s="3">
        <v>2</v>
      </c>
    </row>
    <row r="78" spans="1:2" ht="12.75">
      <c r="A78" s="3">
        <v>133.1</v>
      </c>
      <c r="B78" s="3">
        <v>1</v>
      </c>
    </row>
    <row r="79" spans="1:2" ht="12.75">
      <c r="A79" s="3">
        <v>133.4</v>
      </c>
      <c r="B79" s="3">
        <v>1</v>
      </c>
    </row>
    <row r="80" spans="1:2" ht="12.75">
      <c r="A80" s="3">
        <v>134.2</v>
      </c>
      <c r="B80" s="3">
        <v>1</v>
      </c>
    </row>
    <row r="81" spans="1:2" ht="12.75">
      <c r="A81" s="3">
        <v>134.7</v>
      </c>
      <c r="B81" s="3">
        <v>1</v>
      </c>
    </row>
    <row r="82" spans="1:2" ht="12.75">
      <c r="A82" s="3">
        <v>134.9</v>
      </c>
      <c r="B82" s="3">
        <v>2</v>
      </c>
    </row>
    <row r="83" spans="1:2" ht="12.75">
      <c r="A83" s="3">
        <v>135.1</v>
      </c>
      <c r="B83" s="3">
        <v>1</v>
      </c>
    </row>
    <row r="87" spans="8:9" ht="12.75">
      <c r="H87" s="15"/>
      <c r="I87" s="15"/>
    </row>
    <row r="96" ht="12.75">
      <c r="H96" s="15"/>
    </row>
    <row r="97" ht="12.75">
      <c r="H97" s="15"/>
    </row>
    <row r="98" ht="12.75">
      <c r="H98" s="15"/>
    </row>
    <row r="99" ht="12.75">
      <c r="H99" s="15"/>
    </row>
    <row r="100" ht="12.75">
      <c r="H100" s="15"/>
    </row>
    <row r="101" ht="12.75">
      <c r="H10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N37" sqref="N37"/>
    </sheetView>
  </sheetViews>
  <sheetFormatPr defaultColWidth="11.421875" defaultRowHeight="12.75"/>
  <cols>
    <col min="1" max="1" width="6.8515625" style="0" customWidth="1"/>
    <col min="2" max="2" width="11.7109375" style="0" customWidth="1"/>
    <col min="3" max="3" width="4.8515625" style="0" customWidth="1"/>
    <col min="4" max="4" width="16.7109375" style="0" customWidth="1"/>
    <col min="5" max="5" width="13.00390625" style="0" customWidth="1"/>
    <col min="6" max="6" width="9.140625" style="0" customWidth="1"/>
    <col min="7" max="7" width="9.00390625" style="0" customWidth="1"/>
    <col min="8" max="8" width="7.28125" style="0" customWidth="1"/>
    <col min="9" max="9" width="12.8515625" style="0" customWidth="1"/>
    <col min="10" max="10" width="16.28125" style="0" customWidth="1"/>
    <col min="11" max="11" width="12.7109375" style="0" customWidth="1"/>
    <col min="13" max="13" width="7.00390625" style="0" customWidth="1"/>
    <col min="14" max="14" width="12.8515625" style="0" customWidth="1"/>
  </cols>
  <sheetData>
    <row r="1" ht="15.75">
      <c r="A1" s="8" t="s">
        <v>63</v>
      </c>
    </row>
    <row r="3" spans="1:14" ht="12.75">
      <c r="A3" s="2" t="s">
        <v>64</v>
      </c>
      <c r="B3" s="2" t="s">
        <v>65</v>
      </c>
      <c r="C3" s="2" t="s">
        <v>9</v>
      </c>
      <c r="D3" s="2" t="s">
        <v>66</v>
      </c>
      <c r="E3" s="2" t="s">
        <v>67</v>
      </c>
      <c r="F3" s="2" t="s">
        <v>26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M3" s="2" t="s">
        <v>64</v>
      </c>
      <c r="N3" s="2" t="s">
        <v>72</v>
      </c>
    </row>
    <row r="4" spans="1:14" ht="12.75">
      <c r="A4" s="3">
        <v>1</v>
      </c>
      <c r="B4" s="4">
        <v>20</v>
      </c>
      <c r="C4" s="3">
        <v>1</v>
      </c>
      <c r="D4" s="3">
        <v>5.943</v>
      </c>
      <c r="E4" s="3">
        <v>4.5</v>
      </c>
      <c r="F4" s="3">
        <v>126.2</v>
      </c>
      <c r="G4" s="3">
        <v>39.5</v>
      </c>
      <c r="H4" s="3">
        <v>575</v>
      </c>
      <c r="I4" s="3">
        <v>6.459</v>
      </c>
      <c r="J4" s="3">
        <v>5.247</v>
      </c>
      <c r="K4" s="3">
        <v>88.3</v>
      </c>
      <c r="M4" s="3">
        <v>1</v>
      </c>
      <c r="N4" s="3">
        <v>88.3</v>
      </c>
    </row>
    <row r="5" spans="1:14" ht="12.75">
      <c r="A5" s="3">
        <v>7</v>
      </c>
      <c r="B5" s="4">
        <v>20</v>
      </c>
      <c r="C5" s="3">
        <v>2</v>
      </c>
      <c r="D5" s="3">
        <v>5.943</v>
      </c>
      <c r="E5" s="3">
        <v>4.5</v>
      </c>
      <c r="F5" s="3">
        <v>120</v>
      </c>
      <c r="G5" s="3">
        <v>38</v>
      </c>
      <c r="H5" s="3">
        <v>620</v>
      </c>
      <c r="I5" s="3">
        <v>6.515</v>
      </c>
      <c r="J5" s="3">
        <v>5.003</v>
      </c>
      <c r="K5" s="3">
        <v>84.2</v>
      </c>
      <c r="M5" s="3">
        <v>2</v>
      </c>
      <c r="N5" s="3">
        <v>94.1</v>
      </c>
    </row>
    <row r="6" spans="1:14" ht="12.75">
      <c r="A6" s="3">
        <v>12</v>
      </c>
      <c r="B6" s="4">
        <v>20</v>
      </c>
      <c r="C6" s="3">
        <v>3</v>
      </c>
      <c r="D6" s="3">
        <v>5.943</v>
      </c>
      <c r="E6" s="3">
        <v>4.5</v>
      </c>
      <c r="F6" s="3">
        <v>123.2</v>
      </c>
      <c r="G6" s="3">
        <v>37</v>
      </c>
      <c r="H6" s="3">
        <v>700</v>
      </c>
      <c r="I6" s="3">
        <v>7.204</v>
      </c>
      <c r="J6" s="3">
        <v>5</v>
      </c>
      <c r="K6" s="3">
        <v>84.1</v>
      </c>
      <c r="M6" s="3">
        <v>3</v>
      </c>
      <c r="N6" s="3">
        <v>99.3</v>
      </c>
    </row>
    <row r="7" spans="1:14" ht="12.75">
      <c r="A7" s="3">
        <v>3</v>
      </c>
      <c r="B7" s="4">
        <v>50</v>
      </c>
      <c r="C7" s="3">
        <v>1</v>
      </c>
      <c r="D7" s="3">
        <v>12.968</v>
      </c>
      <c r="E7" s="3">
        <v>9.7</v>
      </c>
      <c r="F7" s="3">
        <v>120.5</v>
      </c>
      <c r="G7" s="3">
        <v>38.5</v>
      </c>
      <c r="H7" s="3">
        <v>900</v>
      </c>
      <c r="I7" s="3">
        <v>13.66</v>
      </c>
      <c r="J7" s="3">
        <v>12.88</v>
      </c>
      <c r="K7" s="3">
        <v>99.3</v>
      </c>
      <c r="M7" s="3">
        <v>4</v>
      </c>
      <c r="N7" s="3">
        <v>81.6</v>
      </c>
    </row>
    <row r="8" spans="1:14" ht="12.75">
      <c r="A8" s="3">
        <v>10</v>
      </c>
      <c r="B8" s="4">
        <v>50</v>
      </c>
      <c r="C8" s="3">
        <v>2</v>
      </c>
      <c r="D8" s="3">
        <v>12.968</v>
      </c>
      <c r="E8" s="3">
        <v>9.7</v>
      </c>
      <c r="F8" s="3">
        <v>120.7</v>
      </c>
      <c r="G8" s="3">
        <v>37</v>
      </c>
      <c r="H8" s="3">
        <v>880</v>
      </c>
      <c r="I8" s="3">
        <v>13.204</v>
      </c>
      <c r="J8" s="3">
        <v>12.352</v>
      </c>
      <c r="K8" s="3">
        <v>95.2</v>
      </c>
      <c r="M8" s="3">
        <v>5</v>
      </c>
      <c r="N8" s="3">
        <v>86.4</v>
      </c>
    </row>
    <row r="9" spans="1:14" ht="12.75">
      <c r="A9" s="3">
        <v>11</v>
      </c>
      <c r="B9" s="4">
        <v>50</v>
      </c>
      <c r="C9" s="3">
        <v>3</v>
      </c>
      <c r="D9" s="3">
        <v>12.968</v>
      </c>
      <c r="E9" s="3">
        <v>9.7</v>
      </c>
      <c r="F9" s="3">
        <v>125</v>
      </c>
      <c r="G9" s="3">
        <v>37</v>
      </c>
      <c r="H9" s="3">
        <v>825</v>
      </c>
      <c r="I9" s="3">
        <v>12.795</v>
      </c>
      <c r="J9" s="3">
        <v>11.825</v>
      </c>
      <c r="K9" s="3">
        <v>91.2</v>
      </c>
      <c r="M9" s="3">
        <v>6</v>
      </c>
      <c r="N9" s="3">
        <v>87.3</v>
      </c>
    </row>
    <row r="10" spans="1:14" ht="12.75">
      <c r="A10" s="3">
        <v>2</v>
      </c>
      <c r="B10" s="4">
        <v>80</v>
      </c>
      <c r="C10" s="3">
        <v>1</v>
      </c>
      <c r="D10" s="3">
        <v>16.91</v>
      </c>
      <c r="E10" s="3">
        <v>12.7</v>
      </c>
      <c r="F10" s="3">
        <v>120.1</v>
      </c>
      <c r="G10" s="3">
        <v>39</v>
      </c>
      <c r="H10" s="3">
        <v>965</v>
      </c>
      <c r="I10" s="3">
        <v>19.647</v>
      </c>
      <c r="J10" s="3">
        <v>15.914</v>
      </c>
      <c r="K10" s="3">
        <v>94.1</v>
      </c>
      <c r="M10" s="3">
        <v>7</v>
      </c>
      <c r="N10" s="3">
        <v>84.2</v>
      </c>
    </row>
    <row r="11" spans="1:14" ht="12.75">
      <c r="A11" s="3">
        <v>9</v>
      </c>
      <c r="B11" s="4">
        <v>80</v>
      </c>
      <c r="C11" s="3">
        <v>2</v>
      </c>
      <c r="D11" s="3">
        <v>16.91</v>
      </c>
      <c r="E11" s="3">
        <v>12.7</v>
      </c>
      <c r="F11" s="3">
        <v>134.2</v>
      </c>
      <c r="G11" s="3">
        <v>37</v>
      </c>
      <c r="H11" s="3">
        <v>790</v>
      </c>
      <c r="I11" s="3">
        <v>19.456</v>
      </c>
      <c r="J11" s="3">
        <v>16.061</v>
      </c>
      <c r="K11" s="3">
        <v>95</v>
      </c>
      <c r="M11" s="3">
        <v>8</v>
      </c>
      <c r="N11" s="3">
        <v>83.6</v>
      </c>
    </row>
    <row r="12" spans="1:14" ht="12.75">
      <c r="A12" s="3">
        <v>14</v>
      </c>
      <c r="B12" s="4">
        <v>80</v>
      </c>
      <c r="C12" s="3">
        <v>3</v>
      </c>
      <c r="D12" s="3">
        <v>16.91</v>
      </c>
      <c r="E12" s="3">
        <v>12.7</v>
      </c>
      <c r="F12" s="3">
        <v>122.1</v>
      </c>
      <c r="G12" s="3">
        <v>37</v>
      </c>
      <c r="H12" s="3">
        <v>943</v>
      </c>
      <c r="I12" s="3">
        <v>19.942</v>
      </c>
      <c r="J12" s="3">
        <v>15.676</v>
      </c>
      <c r="K12" s="3">
        <v>92.7</v>
      </c>
      <c r="M12" s="3">
        <v>9</v>
      </c>
      <c r="N12" s="3">
        <v>95</v>
      </c>
    </row>
    <row r="13" spans="1:14" ht="12.75">
      <c r="A13" s="3">
        <v>5</v>
      </c>
      <c r="B13" s="4">
        <v>150</v>
      </c>
      <c r="C13" s="3">
        <v>1</v>
      </c>
      <c r="D13" s="3">
        <v>28.293</v>
      </c>
      <c r="E13" s="3">
        <v>21.2</v>
      </c>
      <c r="F13" s="3">
        <v>115.8</v>
      </c>
      <c r="G13" s="3">
        <v>38</v>
      </c>
      <c r="H13" s="3">
        <v>1100</v>
      </c>
      <c r="I13" s="3">
        <v>29.711</v>
      </c>
      <c r="J13" s="3">
        <v>24.439</v>
      </c>
      <c r="K13" s="3">
        <v>86.4</v>
      </c>
      <c r="M13" s="3">
        <v>10</v>
      </c>
      <c r="N13" s="3">
        <v>95.2</v>
      </c>
    </row>
    <row r="14" spans="1:14" ht="12.75">
      <c r="A14" s="3">
        <v>6</v>
      </c>
      <c r="B14" s="4">
        <v>150</v>
      </c>
      <c r="C14" s="3">
        <v>2</v>
      </c>
      <c r="D14" s="3">
        <v>28.293</v>
      </c>
      <c r="E14" s="3">
        <v>21.2</v>
      </c>
      <c r="F14" s="3">
        <v>119.4</v>
      </c>
      <c r="G14" s="3">
        <v>38</v>
      </c>
      <c r="H14" s="3">
        <v>1080</v>
      </c>
      <c r="I14" s="3">
        <v>30.904</v>
      </c>
      <c r="J14" s="3">
        <v>24.711</v>
      </c>
      <c r="K14" s="3">
        <v>87.3</v>
      </c>
      <c r="M14" s="3">
        <v>11</v>
      </c>
      <c r="N14" s="3">
        <v>91.2</v>
      </c>
    </row>
    <row r="15" spans="1:14" ht="12.75">
      <c r="A15" s="3">
        <v>13</v>
      </c>
      <c r="B15" s="4">
        <v>150</v>
      </c>
      <c r="C15" s="3">
        <v>3</v>
      </c>
      <c r="D15" s="3">
        <v>28.293</v>
      </c>
      <c r="E15" s="3">
        <v>21.2</v>
      </c>
      <c r="F15" s="3">
        <v>120.1</v>
      </c>
      <c r="G15" s="3">
        <v>37</v>
      </c>
      <c r="H15" s="3">
        <v>1075</v>
      </c>
      <c r="I15" s="3">
        <v>29.977</v>
      </c>
      <c r="J15" s="3">
        <v>24.134</v>
      </c>
      <c r="K15" s="3">
        <v>85.3</v>
      </c>
      <c r="M15" s="3">
        <v>12</v>
      </c>
      <c r="N15" s="3">
        <v>84.1</v>
      </c>
    </row>
    <row r="16" spans="1:14" ht="12.75">
      <c r="A16" s="3">
        <v>4</v>
      </c>
      <c r="B16" s="4">
        <v>300</v>
      </c>
      <c r="C16" s="3">
        <v>1</v>
      </c>
      <c r="D16" s="3">
        <v>47.886</v>
      </c>
      <c r="E16" s="3">
        <v>35.9</v>
      </c>
      <c r="F16" s="3">
        <v>120.4</v>
      </c>
      <c r="G16" s="3">
        <v>38</v>
      </c>
      <c r="H16" s="3">
        <v>1180</v>
      </c>
      <c r="I16" s="3">
        <v>46.584</v>
      </c>
      <c r="J16" s="3">
        <v>39.067</v>
      </c>
      <c r="K16" s="3">
        <v>81.6</v>
      </c>
      <c r="M16" s="3">
        <v>13</v>
      </c>
      <c r="N16" s="3">
        <v>85.3</v>
      </c>
    </row>
    <row r="17" spans="1:14" ht="12.75">
      <c r="A17" s="3">
        <v>8</v>
      </c>
      <c r="B17" s="4">
        <v>300</v>
      </c>
      <c r="C17" s="3">
        <v>2</v>
      </c>
      <c r="D17" s="3">
        <v>47.886</v>
      </c>
      <c r="E17" s="3">
        <v>35.9</v>
      </c>
      <c r="F17" s="3">
        <v>128.9</v>
      </c>
      <c r="G17" s="3">
        <v>37</v>
      </c>
      <c r="H17" s="3">
        <v>1040</v>
      </c>
      <c r="I17" s="3">
        <v>48.551</v>
      </c>
      <c r="J17" s="3">
        <v>40.055</v>
      </c>
      <c r="K17" s="3">
        <v>83.6</v>
      </c>
      <c r="M17" s="3">
        <v>14</v>
      </c>
      <c r="N17" s="3">
        <v>92.7</v>
      </c>
    </row>
    <row r="18" spans="1:14" ht="12.75">
      <c r="A18" s="3">
        <v>15</v>
      </c>
      <c r="B18" s="4">
        <v>300</v>
      </c>
      <c r="C18" s="3">
        <v>3</v>
      </c>
      <c r="D18" s="3">
        <v>47.886</v>
      </c>
      <c r="E18" s="3">
        <v>35.9</v>
      </c>
      <c r="F18" s="3">
        <v>127.1</v>
      </c>
      <c r="G18" s="3">
        <v>37</v>
      </c>
      <c r="H18" s="3">
        <v>1075</v>
      </c>
      <c r="I18" s="3">
        <v>48.913</v>
      </c>
      <c r="J18" s="3">
        <v>41.374</v>
      </c>
      <c r="K18" s="3">
        <v>86.4</v>
      </c>
      <c r="M18" s="3">
        <v>15</v>
      </c>
      <c r="N18" s="3">
        <v>86.4</v>
      </c>
    </row>
    <row r="21" spans="1:14" ht="12.75">
      <c r="A21" s="2" t="s">
        <v>64</v>
      </c>
      <c r="B21" s="2" t="s">
        <v>65</v>
      </c>
      <c r="C21" s="2" t="s">
        <v>9</v>
      </c>
      <c r="D21" s="2" t="s">
        <v>66</v>
      </c>
      <c r="E21" s="2" t="s">
        <v>73</v>
      </c>
      <c r="F21" s="2" t="s">
        <v>26</v>
      </c>
      <c r="G21" s="2" t="s">
        <v>68</v>
      </c>
      <c r="H21" s="2" t="s">
        <v>69</v>
      </c>
      <c r="I21" s="2" t="s">
        <v>70</v>
      </c>
      <c r="J21" s="2" t="s">
        <v>71</v>
      </c>
      <c r="K21" s="2" t="s">
        <v>72</v>
      </c>
      <c r="M21" s="2" t="s">
        <v>64</v>
      </c>
      <c r="N21" s="2" t="s">
        <v>72</v>
      </c>
    </row>
    <row r="22" spans="1:14" ht="12.75">
      <c r="A22" s="3">
        <v>1</v>
      </c>
      <c r="B22" s="4">
        <v>20</v>
      </c>
      <c r="C22" s="3">
        <v>1</v>
      </c>
      <c r="D22" s="3">
        <v>5.943</v>
      </c>
      <c r="E22" s="13">
        <v>3</v>
      </c>
      <c r="F22" s="13">
        <v>124.1</v>
      </c>
      <c r="G22" s="13">
        <v>53.5</v>
      </c>
      <c r="H22" s="13">
        <v>640</v>
      </c>
      <c r="I22" s="13">
        <v>6.815</v>
      </c>
      <c r="J22" s="13">
        <v>4.453</v>
      </c>
      <c r="K22" s="13">
        <v>74.9</v>
      </c>
      <c r="M22" s="3">
        <v>1</v>
      </c>
      <c r="N22" s="3">
        <v>74.9</v>
      </c>
    </row>
    <row r="23" spans="1:14" ht="12.75">
      <c r="A23" s="3">
        <v>7</v>
      </c>
      <c r="B23" s="4">
        <v>20</v>
      </c>
      <c r="C23" s="3">
        <v>2</v>
      </c>
      <c r="D23" s="3">
        <v>5.943</v>
      </c>
      <c r="E23" s="13">
        <v>3</v>
      </c>
      <c r="F23" s="13">
        <v>119.8</v>
      </c>
      <c r="G23" s="13">
        <v>56</v>
      </c>
      <c r="H23" s="13">
        <v>770</v>
      </c>
      <c r="I23" s="13">
        <v>7.225</v>
      </c>
      <c r="J23" s="13">
        <v>4.083</v>
      </c>
      <c r="K23" s="13">
        <v>68.7</v>
      </c>
      <c r="M23" s="3">
        <v>2</v>
      </c>
      <c r="N23" s="3">
        <v>63.7</v>
      </c>
    </row>
    <row r="24" spans="1:14" ht="12.75">
      <c r="A24" s="3">
        <v>9</v>
      </c>
      <c r="B24" s="4">
        <v>20</v>
      </c>
      <c r="C24" s="3">
        <v>3</v>
      </c>
      <c r="D24" s="3">
        <v>5.943</v>
      </c>
      <c r="E24" s="13">
        <v>3</v>
      </c>
      <c r="F24" s="13">
        <v>122.8</v>
      </c>
      <c r="G24" s="13">
        <v>55</v>
      </c>
      <c r="H24" s="13">
        <v>685</v>
      </c>
      <c r="I24" s="13">
        <v>7.149</v>
      </c>
      <c r="J24" s="13">
        <v>4.113</v>
      </c>
      <c r="K24" s="13">
        <v>69.2</v>
      </c>
      <c r="M24" s="3">
        <v>3</v>
      </c>
      <c r="N24" s="3">
        <v>63.2</v>
      </c>
    </row>
    <row r="25" spans="1:14" ht="12.75">
      <c r="A25" s="3">
        <v>6</v>
      </c>
      <c r="B25" s="4">
        <v>50</v>
      </c>
      <c r="C25" s="3">
        <v>1</v>
      </c>
      <c r="D25" s="3">
        <v>12.968</v>
      </c>
      <c r="E25" s="13">
        <v>6.5</v>
      </c>
      <c r="F25" s="13">
        <v>117.9</v>
      </c>
      <c r="G25" s="13">
        <v>56</v>
      </c>
      <c r="H25" s="13">
        <v>970</v>
      </c>
      <c r="I25" s="13">
        <v>14.113</v>
      </c>
      <c r="J25" s="13">
        <v>7.611</v>
      </c>
      <c r="K25" s="13">
        <v>58.7</v>
      </c>
      <c r="M25" s="3">
        <v>4</v>
      </c>
      <c r="N25" s="3">
        <v>65.4</v>
      </c>
    </row>
    <row r="26" spans="1:14" ht="12.75">
      <c r="A26" s="3">
        <v>8</v>
      </c>
      <c r="B26" s="4">
        <v>50</v>
      </c>
      <c r="C26" s="3">
        <v>2</v>
      </c>
      <c r="D26" s="3">
        <v>12.968</v>
      </c>
      <c r="E26" s="13">
        <v>6.5</v>
      </c>
      <c r="F26" s="13">
        <v>111.7</v>
      </c>
      <c r="G26" s="13">
        <v>56</v>
      </c>
      <c r="H26" s="13">
        <v>1070</v>
      </c>
      <c r="I26" s="13">
        <v>14.793</v>
      </c>
      <c r="J26" s="13">
        <v>8.33</v>
      </c>
      <c r="K26" s="13">
        <v>64.2</v>
      </c>
      <c r="M26" s="3">
        <v>5</v>
      </c>
      <c r="N26" s="3">
        <v>60.8</v>
      </c>
    </row>
    <row r="27" spans="1:14" ht="12.75">
      <c r="A27" s="3">
        <v>15</v>
      </c>
      <c r="B27" s="4">
        <v>50</v>
      </c>
      <c r="C27" s="3">
        <v>3</v>
      </c>
      <c r="D27" s="3">
        <v>12.968</v>
      </c>
      <c r="E27" s="13">
        <v>6.5</v>
      </c>
      <c r="F27" s="13">
        <v>113.1</v>
      </c>
      <c r="G27" s="13">
        <v>56</v>
      </c>
      <c r="H27" s="13">
        <v>1020</v>
      </c>
      <c r="I27" s="13">
        <v>14.674</v>
      </c>
      <c r="J27" s="13">
        <v>7.949</v>
      </c>
      <c r="K27" s="13">
        <v>61.3</v>
      </c>
      <c r="M27" s="3">
        <v>6</v>
      </c>
      <c r="N27" s="3">
        <v>58.7</v>
      </c>
    </row>
    <row r="28" spans="1:14" ht="12.75">
      <c r="A28" s="3">
        <v>2</v>
      </c>
      <c r="B28" s="4">
        <v>80</v>
      </c>
      <c r="C28" s="3">
        <v>1</v>
      </c>
      <c r="D28" s="3">
        <v>16.91</v>
      </c>
      <c r="E28" s="13">
        <v>8.5</v>
      </c>
      <c r="F28" s="13">
        <v>126.2</v>
      </c>
      <c r="G28" s="13">
        <v>54.5</v>
      </c>
      <c r="H28" s="13">
        <v>880</v>
      </c>
      <c r="I28" s="13">
        <v>15.687</v>
      </c>
      <c r="J28" s="13">
        <v>10.768</v>
      </c>
      <c r="K28" s="13">
        <v>63.7</v>
      </c>
      <c r="M28" s="3">
        <v>7</v>
      </c>
      <c r="N28" s="3">
        <v>68.7</v>
      </c>
    </row>
    <row r="29" spans="1:14" ht="12.75">
      <c r="A29" s="3">
        <v>10</v>
      </c>
      <c r="B29" s="4">
        <v>80</v>
      </c>
      <c r="C29" s="3">
        <v>2</v>
      </c>
      <c r="D29" s="3">
        <v>16.91</v>
      </c>
      <c r="E29" s="13">
        <v>8.5</v>
      </c>
      <c r="F29" s="13">
        <v>119.7</v>
      </c>
      <c r="G29" s="13">
        <v>55</v>
      </c>
      <c r="H29" s="13">
        <v>1010</v>
      </c>
      <c r="I29" s="13">
        <v>19.721</v>
      </c>
      <c r="J29" s="13">
        <v>11.051</v>
      </c>
      <c r="K29" s="13">
        <v>65.4</v>
      </c>
      <c r="M29" s="3">
        <v>8</v>
      </c>
      <c r="N29" s="3">
        <v>64.2</v>
      </c>
    </row>
    <row r="30" spans="1:14" ht="12.75">
      <c r="A30" s="3">
        <v>11</v>
      </c>
      <c r="B30" s="4">
        <v>80</v>
      </c>
      <c r="C30" s="3">
        <v>3</v>
      </c>
      <c r="D30" s="3">
        <v>16.91</v>
      </c>
      <c r="E30" s="13">
        <v>8.5</v>
      </c>
      <c r="F30" s="13">
        <v>120.8</v>
      </c>
      <c r="G30" s="13">
        <v>55</v>
      </c>
      <c r="H30" s="13">
        <v>1005</v>
      </c>
      <c r="I30" s="13">
        <v>16.003</v>
      </c>
      <c r="J30" s="13">
        <v>11.211</v>
      </c>
      <c r="K30" s="13">
        <v>66.3</v>
      </c>
      <c r="M30" s="3">
        <v>9</v>
      </c>
      <c r="N30" s="3">
        <v>69.2</v>
      </c>
    </row>
    <row r="31" spans="1:14" ht="12.75">
      <c r="A31" s="3">
        <v>4</v>
      </c>
      <c r="B31" s="4">
        <v>150</v>
      </c>
      <c r="C31" s="3">
        <v>1</v>
      </c>
      <c r="D31" s="3">
        <v>28.293</v>
      </c>
      <c r="E31" s="13">
        <v>14.1</v>
      </c>
      <c r="F31" s="13">
        <v>124.3</v>
      </c>
      <c r="G31" s="13">
        <v>55.5</v>
      </c>
      <c r="H31" s="13">
        <v>1020</v>
      </c>
      <c r="I31" s="13">
        <v>31.416</v>
      </c>
      <c r="J31" s="13">
        <v>18.498</v>
      </c>
      <c r="K31" s="13">
        <v>65.4</v>
      </c>
      <c r="M31" s="3">
        <v>10</v>
      </c>
      <c r="N31" s="3">
        <v>65.4</v>
      </c>
    </row>
    <row r="32" spans="1:14" ht="12.75">
      <c r="A32" s="3">
        <v>5</v>
      </c>
      <c r="B32" s="4">
        <v>150</v>
      </c>
      <c r="C32" s="3">
        <v>2</v>
      </c>
      <c r="D32" s="3">
        <v>28.293</v>
      </c>
      <c r="E32" s="13">
        <v>14.1</v>
      </c>
      <c r="F32" s="13">
        <v>122.6</v>
      </c>
      <c r="G32" s="13">
        <v>56</v>
      </c>
      <c r="H32" s="13">
        <v>1150</v>
      </c>
      <c r="I32" s="13">
        <v>32.06</v>
      </c>
      <c r="J32" s="13">
        <v>17.201</v>
      </c>
      <c r="K32" s="13">
        <v>60.8</v>
      </c>
      <c r="M32" s="3">
        <v>11</v>
      </c>
      <c r="N32" s="3">
        <v>66.3</v>
      </c>
    </row>
    <row r="33" spans="1:14" ht="12.75">
      <c r="A33" s="3">
        <v>13</v>
      </c>
      <c r="B33" s="4">
        <v>150</v>
      </c>
      <c r="C33" s="3">
        <v>3</v>
      </c>
      <c r="D33" s="3">
        <v>28.293</v>
      </c>
      <c r="E33" s="13">
        <v>14.1</v>
      </c>
      <c r="F33" s="13">
        <v>123</v>
      </c>
      <c r="G33" s="13">
        <v>55</v>
      </c>
      <c r="H33" s="13">
        <v>1125</v>
      </c>
      <c r="I33" s="13">
        <v>30.661</v>
      </c>
      <c r="J33" s="13">
        <v>17.513</v>
      </c>
      <c r="K33" s="13">
        <v>61.9</v>
      </c>
      <c r="M33" s="3">
        <v>12</v>
      </c>
      <c r="N33" s="3">
        <v>64.1</v>
      </c>
    </row>
    <row r="34" spans="1:14" ht="12.75">
      <c r="A34" s="3">
        <v>3</v>
      </c>
      <c r="B34" s="4">
        <v>300</v>
      </c>
      <c r="C34" s="3">
        <v>1</v>
      </c>
      <c r="D34" s="3">
        <v>47.886</v>
      </c>
      <c r="E34" s="13">
        <v>23.9</v>
      </c>
      <c r="F34" s="13">
        <v>120.8</v>
      </c>
      <c r="G34" s="13">
        <v>55</v>
      </c>
      <c r="H34" s="13">
        <v>1180</v>
      </c>
      <c r="I34" s="13">
        <v>49.603</v>
      </c>
      <c r="J34" s="13">
        <v>30.249</v>
      </c>
      <c r="K34" s="13">
        <v>63.2</v>
      </c>
      <c r="M34" s="3">
        <v>13</v>
      </c>
      <c r="N34" s="3">
        <v>61.9</v>
      </c>
    </row>
    <row r="35" spans="1:14" ht="12.75">
      <c r="A35" s="3">
        <v>12</v>
      </c>
      <c r="B35" s="4">
        <v>300</v>
      </c>
      <c r="C35" s="3">
        <v>2</v>
      </c>
      <c r="D35" s="3">
        <v>47.886</v>
      </c>
      <c r="E35" s="13">
        <v>23.9</v>
      </c>
      <c r="F35" s="13">
        <v>113.8</v>
      </c>
      <c r="G35" s="13">
        <v>55</v>
      </c>
      <c r="H35" s="13">
        <v>1310</v>
      </c>
      <c r="I35" s="13">
        <v>48.441</v>
      </c>
      <c r="J35" s="13">
        <v>30.716</v>
      </c>
      <c r="K35" s="13">
        <v>64.1</v>
      </c>
      <c r="M35" s="3">
        <v>14</v>
      </c>
      <c r="N35" s="3">
        <v>65</v>
      </c>
    </row>
    <row r="36" spans="1:14" ht="12.75">
      <c r="A36" s="3">
        <v>14</v>
      </c>
      <c r="B36" s="4">
        <v>300</v>
      </c>
      <c r="C36" s="3">
        <v>3</v>
      </c>
      <c r="D36" s="3">
        <v>47.886</v>
      </c>
      <c r="E36" s="13">
        <v>23.9</v>
      </c>
      <c r="F36" s="13">
        <v>116.1</v>
      </c>
      <c r="G36" s="13">
        <v>55</v>
      </c>
      <c r="H36" s="13">
        <v>1210</v>
      </c>
      <c r="I36" s="13">
        <v>48.301</v>
      </c>
      <c r="J36" s="13">
        <v>31.126</v>
      </c>
      <c r="K36" s="13">
        <v>65</v>
      </c>
      <c r="M36" s="3">
        <v>15</v>
      </c>
      <c r="N36" s="3">
        <v>61.3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 &amp; Violence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Johansen</dc:creator>
  <cp:keywords/>
  <dc:description/>
  <cp:lastModifiedBy>001583</cp:lastModifiedBy>
  <cp:lastPrinted>2005-05-10T12:25:16Z</cp:lastPrinted>
  <dcterms:created xsi:type="dcterms:W3CDTF">2005-04-18T10:21:09Z</dcterms:created>
  <dcterms:modified xsi:type="dcterms:W3CDTF">2005-05-25T09:45:39Z</dcterms:modified>
  <cp:category/>
  <cp:version/>
  <cp:contentType/>
  <cp:contentStatus/>
</cp:coreProperties>
</file>